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omments1.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codeName="ThisWorkbook"/>
  <mc:AlternateContent xmlns:mc="http://schemas.openxmlformats.org/markup-compatibility/2006">
    <mc:Choice Requires="x15">
      <x15ac:absPath xmlns:x15ac="http://schemas.microsoft.com/office/spreadsheetml/2010/11/ac" url="https://dpsaza-my.sharepoint.com/personal/esther_dpsa_gov_za/Documents/Documents/MYDOC2026/"/>
    </mc:Choice>
  </mc:AlternateContent>
  <xr:revisionPtr revIDLastSave="0" documentId="8_{07CA147E-14A8-49B1-B0BF-919E576CC055}" xr6:coauthVersionLast="47" xr6:coauthVersionMax="47" xr10:uidLastSave="{00000000-0000-0000-0000-000000000000}"/>
  <workbookProtection workbookAlgorithmName="SHA-512" workbookHashValue="MPnMVH2bBRdomxyITyS1fK15HlIYJszY5dVGBONL6EBNLUfkFC1MC1zWhMMdHsm0AROzCnLyyAcZgnNk2Bbn7w==" workbookSaltValue="B1LTq4cQ6DMOWZID+3h1+g==" workbookSpinCount="100000" lockStructure="1"/>
  <bookViews>
    <workbookView xWindow="-120" yWindow="-120" windowWidth="20730" windowHeight="11040" tabRatio="872" activeTab="2" xr2:uid="{00000000-000D-0000-FFFF-FFFF00000000}"/>
  </bookViews>
  <sheets>
    <sheet name="Guide" sheetId="9" r:id="rId1"/>
    <sheet name="Structuring of package" sheetId="1" r:id="rId2"/>
    <sheet name="Salary advice" sheetId="3" r:id="rId3"/>
  </sheets>
  <definedNames>
    <definedName name="_xlnm.Print_Area" localSheetId="0">Guide!$A$1:$J$91</definedName>
    <definedName name="_xlnm.Print_Area" localSheetId="2">'Salary advice'!$A$1:$E$77</definedName>
    <definedName name="_xlnm.Print_Area" localSheetId="1">'Structuring of package'!$A$1:$D$58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77" i="3" l="1"/>
  <c r="C77" i="3" l="1"/>
  <c r="A32" i="1"/>
  <c r="B30" i="1"/>
  <c r="B28" i="1" l="1"/>
  <c r="D37" i="1"/>
  <c r="D51" i="3" s="1"/>
  <c r="D28" i="1"/>
  <c r="D13" i="3" s="1"/>
  <c r="F37" i="1"/>
  <c r="F42" i="1"/>
  <c r="D42" i="1" s="1"/>
  <c r="D14" i="3" s="1"/>
  <c r="D58" i="3" s="1"/>
  <c r="D43" i="1"/>
  <c r="D15" i="3" s="1"/>
  <c r="D16" i="3"/>
  <c r="E26" i="3"/>
  <c r="B26" i="3" s="1"/>
  <c r="D57" i="3"/>
  <c r="B13" i="3"/>
  <c r="B32" i="3"/>
  <c r="B29" i="1"/>
  <c r="A41" i="1"/>
  <c r="D41" i="1" l="1"/>
  <c r="D35" i="1" s="1"/>
  <c r="D77" i="3"/>
  <c r="E77" i="3" s="1"/>
  <c r="D67" i="3" s="1"/>
  <c r="D29" i="3"/>
  <c r="D52" i="3" s="1"/>
  <c r="F29" i="1"/>
  <c r="G29" i="1" s="1"/>
  <c r="D29" i="1" s="1"/>
  <c r="D30" i="1" s="1"/>
  <c r="D22" i="3"/>
  <c r="D32" i="3"/>
  <c r="D34" i="1" l="1"/>
  <c r="D31" i="3"/>
  <c r="F38" i="1"/>
  <c r="C35" i="1"/>
  <c r="D56" i="3"/>
  <c r="D50" i="3"/>
  <c r="D53" i="3" l="1"/>
  <c r="D59" i="3" l="1"/>
  <c r="D62" i="3" s="1"/>
  <c r="D65" i="3" s="1"/>
  <c r="D68" i="3" l="1"/>
  <c r="D69" i="3" s="1"/>
  <c r="D33" i="3" s="1"/>
  <c r="D43" i="3" s="1"/>
  <c r="D45"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 J van der Walt</author>
  </authors>
  <commentList>
    <comment ref="C35" authorId="0" shapeId="0" xr:uid="{00000000-0006-0000-0100-000001000000}">
      <text>
        <r>
          <rPr>
            <b/>
            <sz val="8"/>
            <color indexed="81"/>
            <rFont val="Tahoma"/>
            <family val="2"/>
          </rPr>
          <t>A J van der Walt:</t>
        </r>
        <r>
          <rPr>
            <sz val="8"/>
            <color indexed="81"/>
            <rFont val="Tahoma"/>
            <family val="2"/>
          </rPr>
          <t xml:space="preserve">
</t>
        </r>
        <r>
          <rPr>
            <b/>
            <sz val="8"/>
            <color indexed="81"/>
            <rFont val="Tahoma"/>
            <family val="2"/>
          </rPr>
          <t>OK</t>
        </r>
        <r>
          <rPr>
            <sz val="8"/>
            <color indexed="81"/>
            <rFont val="Tahoma"/>
            <family val="2"/>
          </rPr>
          <t xml:space="preserve"> - Amount equal to or less than amount available to structure
</t>
        </r>
        <r>
          <rPr>
            <b/>
            <sz val="8"/>
            <color indexed="81"/>
            <rFont val="Tahoma"/>
            <family val="2"/>
          </rPr>
          <t>ERROR</t>
        </r>
        <r>
          <rPr>
            <sz val="8"/>
            <color indexed="81"/>
            <rFont val="Tahoma"/>
            <family val="2"/>
          </rPr>
          <t xml:space="preserve"> - Amount exceeds amount available to structure                                                                                                                 </t>
        </r>
      </text>
    </comment>
  </commentList>
</comments>
</file>

<file path=xl/sharedStrings.xml><?xml version="1.0" encoding="utf-8"?>
<sst xmlns="http://schemas.openxmlformats.org/spreadsheetml/2006/main" count="186" uniqueCount="144">
  <si>
    <t>DEPARTMENT OF PUBLIC SERVICE AND ADMINISTRATION</t>
  </si>
  <si>
    <t>Composition w.e.f.</t>
  </si>
  <si>
    <t>R.p.a.</t>
  </si>
  <si>
    <t>Car allowance</t>
  </si>
  <si>
    <t>Housing allowance</t>
  </si>
  <si>
    <t>Non-pensionable cash allowance</t>
  </si>
  <si>
    <t>Employee</t>
  </si>
  <si>
    <t>Date</t>
  </si>
  <si>
    <t>I accept the package composition and conditions</t>
  </si>
  <si>
    <t>Income</t>
  </si>
  <si>
    <t>Deductions</t>
  </si>
  <si>
    <t>Medical Aid (Employee's contribution)</t>
  </si>
  <si>
    <t>Per month</t>
  </si>
  <si>
    <t>Total deductions</t>
  </si>
  <si>
    <t>Calculation of tax</t>
  </si>
  <si>
    <t>(a)</t>
  </si>
  <si>
    <t>(b)</t>
  </si>
  <si>
    <t>Salary advice</t>
  </si>
  <si>
    <t xml:space="preserve"> </t>
  </si>
  <si>
    <r>
      <t>Total amount of composition (structuring) below   (</t>
    </r>
    <r>
      <rPr>
        <b/>
        <sz val="9"/>
        <rFont val="Arial"/>
        <family val="2"/>
      </rPr>
      <t>CHECK</t>
    </r>
    <r>
      <rPr>
        <sz val="9"/>
        <rFont val="Arial"/>
        <family val="2"/>
      </rPr>
      <t>)</t>
    </r>
  </si>
  <si>
    <t>Amount to be taxed monthly</t>
  </si>
  <si>
    <t>Note:</t>
  </si>
  <si>
    <t>Only members admitted to the GEPF may structure for a 13th Cheque.</t>
  </si>
  <si>
    <r>
      <t>Amount remaining to be structured (</t>
    </r>
    <r>
      <rPr>
        <b/>
        <sz val="9"/>
        <rFont val="Arial"/>
        <family val="2"/>
      </rPr>
      <t>CHECK</t>
    </r>
    <r>
      <rPr>
        <sz val="9"/>
        <rFont val="Arial"/>
        <family val="2"/>
      </rPr>
      <t>)</t>
    </r>
  </si>
  <si>
    <t>Employer</t>
  </si>
  <si>
    <t>Draft salary advice</t>
  </si>
  <si>
    <t>This Model consists of the following sheets:-</t>
  </si>
  <si>
    <t xml:space="preserve">Name: </t>
  </si>
  <si>
    <t xml:space="preserve">Job Title: </t>
  </si>
  <si>
    <t xml:space="preserve">SMS Grade: </t>
  </si>
  <si>
    <t xml:space="preserve">PERSAL no. </t>
  </si>
  <si>
    <t>Gross income</t>
  </si>
  <si>
    <t>Public Service Act</t>
  </si>
  <si>
    <t>Employment of Educators Act</t>
  </si>
  <si>
    <t>Correctional Services Act</t>
  </si>
  <si>
    <t>SA Police Act</t>
  </si>
  <si>
    <t>Defence Act</t>
  </si>
  <si>
    <t>Yes</t>
  </si>
  <si>
    <t>No</t>
  </si>
  <si>
    <t>Indicate in terms of which Act are you appointed</t>
  </si>
  <si>
    <t xml:space="preserve">Public Service Act, 1994 </t>
  </si>
  <si>
    <t xml:space="preserve">Employment of Educators Act, 1998 </t>
  </si>
  <si>
    <t>GENERAL</t>
  </si>
  <si>
    <t>Structuring of package</t>
  </si>
  <si>
    <t>Please make a copy/back-up of this spreadsheet before you commence with the structuring.</t>
  </si>
  <si>
    <t>Please read "pop-up" comments in the sheets carefully (indicated by a red triangle in the right upper corner of certain cells)</t>
  </si>
  <si>
    <t>STEPS</t>
  </si>
  <si>
    <t xml:space="preserve">Please complete this sheet (page).  Once completed, it must be printed, signed and submitted to your HR Component for implementation </t>
  </si>
  <si>
    <t xml:space="preserve">General information </t>
  </si>
  <si>
    <t>Elements of package</t>
  </si>
  <si>
    <t>@</t>
  </si>
  <si>
    <t>Notes:</t>
  </si>
  <si>
    <t>It is not a prerequisite that you must purchase another vehicle or that your vehicle should still be under financing in order to structure for this allowance.</t>
  </si>
  <si>
    <t xml:space="preserve">South African Police Act, 1995 </t>
  </si>
  <si>
    <t xml:space="preserve">Correctional Services Act, 1998 </t>
  </si>
  <si>
    <t>Defence Act, 2002</t>
  </si>
  <si>
    <t>Dear SMS member</t>
  </si>
  <si>
    <t>The calculations in this Model may differ from calculations on PERSAL/PERSOL.</t>
  </si>
  <si>
    <t>Structuring of the flexible portion (members admitted to GEPF) or total package (members not admitted to GEPF)</t>
  </si>
  <si>
    <t xml:space="preserve">Please refer to SMS dispensation </t>
  </si>
  <si>
    <t>Not member to a registered medical aid scheme</t>
  </si>
  <si>
    <t>Total pm</t>
  </si>
  <si>
    <t xml:space="preserve">Total pa </t>
  </si>
  <si>
    <t>Drop down 1  to 8</t>
  </si>
  <si>
    <t>Drop down 9 to 12</t>
  </si>
  <si>
    <t>13th Cheque - if chosen that tax be spread over year</t>
  </si>
  <si>
    <t>Deductions from taxable income</t>
  </si>
  <si>
    <t>Total taxable amount * 12</t>
  </si>
  <si>
    <t>Final tax per annum</t>
  </si>
  <si>
    <t>Final tax per month</t>
  </si>
  <si>
    <t>Estimated tax</t>
  </si>
  <si>
    <t>Fringe benefit tax on employer contribution to medical scheme</t>
  </si>
  <si>
    <r>
      <t xml:space="preserve">Only complete </t>
    </r>
    <r>
      <rPr>
        <b/>
        <sz val="12"/>
        <color indexed="17"/>
        <rFont val="Arial"/>
        <family val="2"/>
      </rPr>
      <t>green cells</t>
    </r>
    <r>
      <rPr>
        <b/>
        <sz val="12"/>
        <color indexed="10"/>
        <rFont val="Arial"/>
        <family val="2"/>
      </rPr>
      <t>.  The red cells (formulas) and the other general cells are protected.</t>
    </r>
  </si>
  <si>
    <r>
      <t>Structuring of package</t>
    </r>
    <r>
      <rPr>
        <b/>
        <sz val="12"/>
        <color indexed="12"/>
        <rFont val="Arial"/>
        <family val="2"/>
      </rPr>
      <t xml:space="preserve"> </t>
    </r>
  </si>
  <si>
    <r>
      <t xml:space="preserve">Enter your personal details in </t>
    </r>
    <r>
      <rPr>
        <b/>
        <sz val="10"/>
        <rFont val="Arial"/>
        <family val="2"/>
      </rPr>
      <t>CELLS B11 to B14.</t>
    </r>
  </si>
  <si>
    <r>
      <t xml:space="preserve">Enter the effective date of structuring in </t>
    </r>
    <r>
      <rPr>
        <b/>
        <sz val="10"/>
        <rFont val="Arial"/>
        <family val="2"/>
      </rPr>
      <t>CELL D12.</t>
    </r>
  </si>
  <si>
    <t>Medical</t>
  </si>
  <si>
    <t>13th Cheque</t>
  </si>
  <si>
    <r>
      <t>Motor vehicle (car) allowance</t>
    </r>
    <r>
      <rPr>
        <sz val="10"/>
        <rFont val="Arial"/>
        <family val="2"/>
      </rPr>
      <t xml:space="preserve"> </t>
    </r>
  </si>
  <si>
    <t xml:space="preserve">Housing allowance </t>
  </si>
  <si>
    <t xml:space="preserve">Non-pensionable cash allowance </t>
  </si>
  <si>
    <r>
      <t xml:space="preserve">Enter allowances (monthly rates) payable to you in addition to your package in </t>
    </r>
    <r>
      <rPr>
        <b/>
        <sz val="10"/>
        <rFont val="Arial"/>
        <family val="2"/>
      </rPr>
      <t>CELLS C17 to D20 (</t>
    </r>
    <r>
      <rPr>
        <sz val="10"/>
        <rFont val="Arial"/>
        <family val="2"/>
      </rPr>
      <t>if any).</t>
    </r>
  </si>
  <si>
    <r>
      <t xml:space="preserve">Enter other deductions from your salary in </t>
    </r>
    <r>
      <rPr>
        <b/>
        <sz val="10"/>
        <rFont val="Arial"/>
        <family val="2"/>
      </rPr>
      <t xml:space="preserve">CELLS C34 to D41 </t>
    </r>
    <r>
      <rPr>
        <sz val="10"/>
        <rFont val="Arial"/>
        <family val="2"/>
      </rPr>
      <t>(i.e. garnish orders, bond repayment, parking, life assurance, annuities) (if any).</t>
    </r>
  </si>
  <si>
    <t>Please note that calculations may differ from PERSAL/PERSOL because no (possible) tax reconciliations over the course of a tax year are taken into account</t>
  </si>
  <si>
    <r>
      <t xml:space="preserve">Medical Aid </t>
    </r>
    <r>
      <rPr>
        <b/>
        <sz val="9"/>
        <color indexed="10"/>
        <rFont val="Arial"/>
        <family val="2"/>
      </rPr>
      <t>(only applicable to   members of a registered medical aid scheme)</t>
    </r>
    <r>
      <rPr>
        <b/>
        <sz val="10"/>
        <rFont val="Arial"/>
        <family val="2"/>
      </rPr>
      <t xml:space="preserve"> </t>
    </r>
  </si>
  <si>
    <t>Retirement Annuities (RA's) - monthly deduction</t>
  </si>
  <si>
    <t>Tax calculation</t>
  </si>
  <si>
    <t>This tool enables you to view the effect of your preferred structuring (i.e. on your net salary, your (monthly) deduction (contribution) for a registered medical aid scheme, tax, your (monthly) contribution to the GEPF)</t>
  </si>
  <si>
    <r>
      <t>View your gross monthly income (</t>
    </r>
    <r>
      <rPr>
        <b/>
        <sz val="10"/>
        <rFont val="Arial"/>
        <family val="2"/>
      </rPr>
      <t>CELL D22</t>
    </r>
    <r>
      <rPr>
        <sz val="10"/>
        <rFont val="Arial"/>
        <family val="2"/>
      </rPr>
      <t>), total deductions (</t>
    </r>
    <r>
      <rPr>
        <b/>
        <sz val="10"/>
        <rFont val="Arial"/>
        <family val="2"/>
      </rPr>
      <t>CELL D43</t>
    </r>
    <r>
      <rPr>
        <sz val="10"/>
        <rFont val="Arial"/>
        <family val="2"/>
      </rPr>
      <t>) and net salary (take-home pay) (</t>
    </r>
    <r>
      <rPr>
        <b/>
        <sz val="10"/>
        <rFont val="Arial"/>
        <family val="2"/>
      </rPr>
      <t>CELL</t>
    </r>
    <r>
      <rPr>
        <sz val="10"/>
        <rFont val="Arial"/>
        <family val="2"/>
      </rPr>
      <t xml:space="preserve"> </t>
    </r>
    <r>
      <rPr>
        <b/>
        <sz val="10"/>
        <rFont val="Arial"/>
        <family val="2"/>
      </rPr>
      <t>D45</t>
    </r>
    <r>
      <rPr>
        <sz val="10"/>
        <rFont val="Arial"/>
        <family val="2"/>
      </rPr>
      <t>).</t>
    </r>
  </si>
  <si>
    <t>Member's own contribution to pension fund</t>
  </si>
  <si>
    <t>Indicate membership profile below (i.e. principle member only,  member plus 1st dependant, member plus 2 dependants etc.)</t>
  </si>
  <si>
    <t>Indicate whether you are admitted to the Government Employees Pension Fund (GEPF) - please refer to your employment contract</t>
  </si>
  <si>
    <t>If a 13th Cheque is selected, please select option in adjacent green cell whether the tax must be spread over the year</t>
  </si>
  <si>
    <t xml:space="preserve">20% on motor vehicle allowance </t>
  </si>
  <si>
    <r>
      <t xml:space="preserve">If a member has structured for a Motor vehicle allowance, he or she must maintain a LOG SHEET of actual official traveling with the member's private vehicle in order to qualify for a tax deduction against the allowance on assessment of the member's tax return  </t>
    </r>
    <r>
      <rPr>
        <b/>
        <u/>
        <sz val="12"/>
        <rFont val="Arial"/>
        <family val="2"/>
      </rPr>
      <t/>
    </r>
  </si>
  <si>
    <t>Issued by the DPSA</t>
  </si>
  <si>
    <t>NET SALARY</t>
  </si>
  <si>
    <r>
      <t xml:space="preserve">Indicate total </t>
    </r>
    <r>
      <rPr>
        <b/>
        <u/>
        <sz val="8"/>
        <color indexed="12"/>
        <rFont val="Arial"/>
        <family val="2"/>
      </rPr>
      <t>annual</t>
    </r>
    <r>
      <rPr>
        <b/>
        <sz val="8"/>
        <color indexed="12"/>
        <rFont val="Arial"/>
        <family val="2"/>
      </rPr>
      <t xml:space="preserve"> medical aid subscription fee</t>
    </r>
  </si>
  <si>
    <t>This Model is  applicable to members only employed in terms of  the following Acts:</t>
  </si>
  <si>
    <r>
      <t xml:space="preserve">Indicate in </t>
    </r>
    <r>
      <rPr>
        <b/>
        <sz val="10"/>
        <rFont val="Arial"/>
        <family val="2"/>
      </rPr>
      <t xml:space="preserve">CELL C16 </t>
    </r>
    <r>
      <rPr>
        <sz val="10"/>
        <rFont val="Arial"/>
        <family val="2"/>
      </rPr>
      <t>(dropdown table) in terms of which Act you are appointed (e.g. Public Service Act, 1994, SA Police Act, 1995, the Defence Act, 2000).</t>
    </r>
  </si>
  <si>
    <r>
      <t xml:space="preserve">Indicate in </t>
    </r>
    <r>
      <rPr>
        <b/>
        <sz val="10"/>
        <rFont val="Arial"/>
        <family val="2"/>
      </rPr>
      <t>CELL D19</t>
    </r>
    <r>
      <rPr>
        <sz val="10"/>
        <rFont val="Arial"/>
        <family val="2"/>
      </rPr>
      <t xml:space="preserve"> (dropdown table) whether you are admitted to the Government Employees Pension Fund (GEPF) or not - </t>
    </r>
    <r>
      <rPr>
        <b/>
        <sz val="10"/>
        <rFont val="Arial"/>
        <family val="2"/>
      </rPr>
      <t>Yes or No.</t>
    </r>
  </si>
  <si>
    <r>
      <t xml:space="preserve">Enter your </t>
    </r>
    <r>
      <rPr>
        <b/>
        <sz val="10"/>
        <rFont val="Arial"/>
        <family val="2"/>
      </rPr>
      <t>total</t>
    </r>
    <r>
      <rPr>
        <sz val="10"/>
        <rFont val="Arial"/>
        <family val="2"/>
      </rPr>
      <t xml:space="preserve"> package in </t>
    </r>
    <r>
      <rPr>
        <b/>
        <sz val="10"/>
        <rFont val="Arial"/>
        <family val="2"/>
      </rPr>
      <t>CELL D27</t>
    </r>
    <r>
      <rPr>
        <sz val="10"/>
        <rFont val="Arial"/>
        <family val="2"/>
      </rPr>
      <t>, as provided to you by your HR Component</t>
    </r>
  </si>
  <si>
    <r>
      <t xml:space="preserve">If you are admitted to the GEPF, your basic salary, the employer's contribution to the GEPF and the flexible portion (the flexible portion being the component that you may structure) are reflected in CELLS D28, D29 and D30 respectively.  The amount reflected as the "employer's contribution to the GEPF"  (CELL D29) is deducted from your package, and in turn your employer contributes the amount as an </t>
    </r>
    <r>
      <rPr>
        <b/>
        <u/>
        <sz val="10"/>
        <rFont val="Arial Narrow"/>
        <family val="2"/>
      </rPr>
      <t>employer's</t>
    </r>
    <r>
      <rPr>
        <b/>
        <sz val="10"/>
        <rFont val="Arial Narrow"/>
        <family val="2"/>
      </rPr>
      <t xml:space="preserve"> contribution to the GEPF</t>
    </r>
  </si>
  <si>
    <r>
      <t xml:space="preserve">If your are </t>
    </r>
    <r>
      <rPr>
        <b/>
        <u/>
        <sz val="10"/>
        <rFont val="Arial Narrow"/>
        <family val="2"/>
      </rPr>
      <t>not</t>
    </r>
    <r>
      <rPr>
        <b/>
        <sz val="10"/>
        <rFont val="Arial Narrow"/>
        <family val="2"/>
      </rPr>
      <t xml:space="preserve"> admitted to the GEPF, your total package (being the component that you may  structure)  is reflected in CELL D30 </t>
    </r>
  </si>
  <si>
    <t>While you structure this component, please refer to CELLS D34 and D35 on a continuous basis (red cells) to keep track of the amount (provided for in this component) that you have structured and what amount remains to be structured.  If an "ERROR" message is displayed in CELL C33, you have exceeded the amount available for structuring - please ensure that your allocation fits into the available envelope</t>
  </si>
  <si>
    <t>Indicate in CELL C23 which SMS pension set (60% or 70%) is applicable to you</t>
  </si>
  <si>
    <r>
      <t xml:space="preserve">You may structure any annual amount as employer contribution towards a registered medical aid scheme in </t>
    </r>
    <r>
      <rPr>
        <b/>
        <sz val="10"/>
        <rFont val="Arial"/>
        <family val="2"/>
      </rPr>
      <t>CELL C38</t>
    </r>
    <r>
      <rPr>
        <sz val="10"/>
        <rFont val="Arial"/>
        <family val="2"/>
      </rPr>
      <t xml:space="preserve">, provided the amount does not excede the total annual subscriptuion fee.  </t>
    </r>
    <r>
      <rPr>
        <b/>
        <sz val="10"/>
        <color rgb="FFFF0000"/>
        <rFont val="Arial"/>
        <family val="2"/>
      </rPr>
      <t>(Members are not obliged to structure for this purpose to secure the tax benefit - they will still qualify for the Medical Schemes Fee Tax Credit (benefit) if they do not structure for this purpose)</t>
    </r>
  </si>
  <si>
    <r>
      <t xml:space="preserve">If you are admitted to a registrered medical aid scheme, and the subscription is deducted from your salary, then you </t>
    </r>
    <r>
      <rPr>
        <b/>
        <u/>
        <sz val="10"/>
        <rFont val="Arial"/>
        <family val="2"/>
      </rPr>
      <t>must</t>
    </r>
    <r>
      <rPr>
        <sz val="10"/>
        <rFont val="Arial"/>
        <family val="2"/>
      </rPr>
      <t xml:space="preserve"> indicate your medical membership profile in </t>
    </r>
    <r>
      <rPr>
        <b/>
        <sz val="10"/>
        <rFont val="Arial"/>
        <family val="2"/>
      </rPr>
      <t>CELL B40</t>
    </r>
    <r>
      <rPr>
        <sz val="10"/>
        <rFont val="Arial"/>
        <family val="2"/>
      </rPr>
      <t xml:space="preserve"> (dropdown table) (e,g. single member, member plus 1 dependant, member plus 2 dependants etc.)</t>
    </r>
  </si>
  <si>
    <r>
      <t xml:space="preserve">Confirm in </t>
    </r>
    <r>
      <rPr>
        <b/>
        <sz val="10"/>
        <rFont val="Arial"/>
        <family val="2"/>
      </rPr>
      <t xml:space="preserve">CELL C41 </t>
    </r>
    <r>
      <rPr>
        <sz val="10"/>
        <rFont val="Arial"/>
        <family val="2"/>
      </rPr>
      <t xml:space="preserve">whether you wish to structure for a 13th Cheque - </t>
    </r>
    <r>
      <rPr>
        <b/>
        <sz val="10"/>
        <rFont val="Arial"/>
        <family val="2"/>
      </rPr>
      <t xml:space="preserve">Yes or No </t>
    </r>
    <r>
      <rPr>
        <sz val="10"/>
        <rFont val="Arial"/>
        <family val="2"/>
      </rPr>
      <t xml:space="preserve">(dropdown table).  The amount structured is reflected in </t>
    </r>
    <r>
      <rPr>
        <b/>
        <sz val="10"/>
        <rFont val="Arial"/>
        <family val="2"/>
      </rPr>
      <t>CELL D41.</t>
    </r>
  </si>
  <si>
    <r>
      <t xml:space="preserve">If you decide to structure for a 13th Cheque, please confirm in </t>
    </r>
    <r>
      <rPr>
        <b/>
        <sz val="10"/>
        <rFont val="Arial"/>
        <family val="2"/>
      </rPr>
      <t>CELL C46</t>
    </r>
    <r>
      <rPr>
        <sz val="10"/>
        <rFont val="Arial"/>
        <family val="2"/>
      </rPr>
      <t xml:space="preserve"> whether the tax on the 13th Cheque should be spread over the tax year or not - </t>
    </r>
    <r>
      <rPr>
        <b/>
        <sz val="10"/>
        <rFont val="Arial"/>
        <family val="2"/>
      </rPr>
      <t xml:space="preserve">Yes or No </t>
    </r>
    <r>
      <rPr>
        <sz val="10"/>
        <rFont val="Arial"/>
        <family val="2"/>
      </rPr>
      <t>(dropdown table).</t>
    </r>
  </si>
  <si>
    <r>
      <t xml:space="preserve">Enter </t>
    </r>
    <r>
      <rPr>
        <b/>
        <u/>
        <sz val="10"/>
        <rFont val="Arial"/>
        <family val="2"/>
      </rPr>
      <t>annual</t>
    </r>
    <r>
      <rPr>
        <sz val="10"/>
        <rFont val="Arial"/>
        <family val="2"/>
      </rPr>
      <t xml:space="preserve"> amount that you wish to structure as a motor vehicle (car) allowance in </t>
    </r>
    <r>
      <rPr>
        <b/>
        <sz val="10"/>
        <rFont val="Arial"/>
        <family val="2"/>
      </rPr>
      <t xml:space="preserve">CELL C42 - </t>
    </r>
    <r>
      <rPr>
        <b/>
        <sz val="10"/>
        <color indexed="10"/>
        <rFont val="Arial"/>
        <family val="2"/>
      </rPr>
      <t>the amount, which is rounded down to make the amount that you have structured divisible by 12 (therefore to ensure a clean monthly amount), is reflected in CELL D42</t>
    </r>
  </si>
  <si>
    <t xml:space="preserve">The amount reflected in CELL D42 will not exceed 25% of your total package </t>
  </si>
  <si>
    <r>
      <t xml:space="preserve">Enter </t>
    </r>
    <r>
      <rPr>
        <b/>
        <sz val="10"/>
        <rFont val="Arial"/>
        <family val="2"/>
      </rPr>
      <t>annual</t>
    </r>
    <r>
      <rPr>
        <sz val="10"/>
        <rFont val="Arial"/>
        <family val="2"/>
      </rPr>
      <t xml:space="preserve"> amount that you wish to structure as a housing allowance in </t>
    </r>
    <r>
      <rPr>
        <b/>
        <sz val="10"/>
        <rFont val="Arial"/>
        <family val="2"/>
      </rPr>
      <t xml:space="preserve">CELL C43 - </t>
    </r>
    <r>
      <rPr>
        <b/>
        <sz val="10"/>
        <color indexed="10"/>
        <rFont val="Arial"/>
        <family val="2"/>
      </rPr>
      <t>the amount, which is rounded down to make the amount that you have structured divisible by 12 (therefore to ensure a clean monthly amount), is reflected in CELL D43</t>
    </r>
  </si>
  <si>
    <r>
      <t xml:space="preserve">Enter </t>
    </r>
    <r>
      <rPr>
        <b/>
        <sz val="10"/>
        <rFont val="Arial"/>
        <family val="2"/>
      </rPr>
      <t>annual</t>
    </r>
    <r>
      <rPr>
        <sz val="10"/>
        <rFont val="Arial"/>
        <family val="2"/>
      </rPr>
      <t xml:space="preserve"> amount that you wish to structure as non-pensionable cash allowance in </t>
    </r>
    <r>
      <rPr>
        <b/>
        <sz val="10"/>
        <rFont val="Arial"/>
        <family val="2"/>
      </rPr>
      <t>CELL D44</t>
    </r>
  </si>
  <si>
    <r>
      <t xml:space="preserve">Structure any </t>
    </r>
    <r>
      <rPr>
        <b/>
        <u/>
        <sz val="8"/>
        <color indexed="12"/>
        <rFont val="Arial"/>
        <family val="2"/>
      </rPr>
      <t>annual</t>
    </r>
    <r>
      <rPr>
        <b/>
        <sz val="8"/>
        <color indexed="12"/>
        <rFont val="Arial"/>
        <family val="2"/>
      </rPr>
      <t xml:space="preserve"> amount as employer contribution towards a registered medical aid scheme, limited to the total annual medical subscription - </t>
    </r>
    <r>
      <rPr>
        <b/>
        <u/>
        <sz val="8"/>
        <color rgb="FFFF0000"/>
        <rFont val="Arial"/>
        <family val="2"/>
      </rPr>
      <t>Members ar</t>
    </r>
    <r>
      <rPr>
        <b/>
        <u/>
        <sz val="8"/>
        <color indexed="10"/>
        <rFont val="Arial"/>
        <family val="2"/>
      </rPr>
      <t>e not compelled to structure for this purpose to secure the tax benefit - they will still qualify for the Medical Schemes Fee Tax Credit (benefit) if they do not structure for this purpose</t>
    </r>
  </si>
  <si>
    <r>
      <t xml:space="preserve">If you are admitted to a registrered medical aid scheme, and the subscription is deducted from your salary,  you </t>
    </r>
    <r>
      <rPr>
        <b/>
        <u/>
        <sz val="10"/>
        <rFont val="Arial"/>
        <family val="2"/>
      </rPr>
      <t>must</t>
    </r>
    <r>
      <rPr>
        <sz val="10"/>
        <rFont val="Arial"/>
        <family val="2"/>
      </rPr>
      <t xml:space="preserve"> enter the </t>
    </r>
    <r>
      <rPr>
        <b/>
        <sz val="10"/>
        <rFont val="Arial"/>
        <family val="2"/>
      </rPr>
      <t>annual</t>
    </r>
    <r>
      <rPr>
        <sz val="10"/>
        <rFont val="Arial"/>
        <family val="2"/>
      </rPr>
      <t xml:space="preserve"> subscription (membership) fee of your registered medical aid scheme in </t>
    </r>
    <r>
      <rPr>
        <b/>
        <sz val="10"/>
        <rFont val="Arial"/>
        <family val="2"/>
      </rPr>
      <t>CELL C37</t>
    </r>
  </si>
  <si>
    <t>This step-for-step Guide and  SMS Model (Excel spreadsheet) are made available to empower you to structure your Total Cost-to-Employer (TCE) package and to view the implications thereof - therefore to view the practical implications of your choices.  Please read this GUIDE carefully before you structure your package - you are advised to print this GUIDE for easy reference while structuring.</t>
  </si>
  <si>
    <r>
      <t xml:space="preserve">Indicate which SMS pension set (60% or 70%) is applicable to you?  </t>
    </r>
    <r>
      <rPr>
        <b/>
        <sz val="9.5"/>
        <color indexed="10"/>
        <rFont val="Arial"/>
        <family val="2"/>
      </rPr>
      <t>(Please note that 70% is applicable to all persons appointed to the SMS from outside the Public Service)</t>
    </r>
  </si>
  <si>
    <t>Draft salary advice and tax calculation</t>
  </si>
  <si>
    <t>STRUCTURING OF TOTAL COST-TO-EMPLOYER (TCE) PACKAGE</t>
  </si>
  <si>
    <t>Elements of TCE package</t>
  </si>
  <si>
    <t>TCE package</t>
  </si>
  <si>
    <t>GUIDE TO THE SENIOR MANAGEMENT SERVICE (SMS)  MODEL:  SALARY LEVELS 13 TO 16</t>
  </si>
  <si>
    <r>
      <t xml:space="preserve">Member </t>
    </r>
    <r>
      <rPr>
        <b/>
        <sz val="10"/>
        <rFont val="Arial"/>
        <family val="2"/>
      </rPr>
      <t>plus</t>
    </r>
    <r>
      <rPr>
        <sz val="10"/>
        <rFont val="Arial"/>
        <family val="2"/>
      </rPr>
      <t xml:space="preserve"> 1 dependant</t>
    </r>
  </si>
  <si>
    <t>Member only</t>
  </si>
  <si>
    <r>
      <t xml:space="preserve">Member </t>
    </r>
    <r>
      <rPr>
        <b/>
        <sz val="10"/>
        <rFont val="Arial"/>
        <family val="2"/>
      </rPr>
      <t>plus</t>
    </r>
    <r>
      <rPr>
        <sz val="10"/>
        <rFont val="Arial"/>
        <family val="2"/>
      </rPr>
      <t xml:space="preserve"> 2 dependants</t>
    </r>
  </si>
  <si>
    <r>
      <t xml:space="preserve">Member </t>
    </r>
    <r>
      <rPr>
        <b/>
        <sz val="10"/>
        <rFont val="Arial"/>
        <family val="2"/>
      </rPr>
      <t>plus</t>
    </r>
    <r>
      <rPr>
        <sz val="10"/>
        <rFont val="Arial"/>
        <family val="2"/>
      </rPr>
      <t xml:space="preserve"> 3 dependants</t>
    </r>
  </si>
  <si>
    <r>
      <t xml:space="preserve">Member </t>
    </r>
    <r>
      <rPr>
        <b/>
        <sz val="10"/>
        <rFont val="Arial"/>
        <family val="2"/>
      </rPr>
      <t>plus</t>
    </r>
    <r>
      <rPr>
        <sz val="10"/>
        <rFont val="Arial"/>
        <family val="2"/>
      </rPr>
      <t xml:space="preserve"> 4 dependants</t>
    </r>
  </si>
  <si>
    <r>
      <t xml:space="preserve">Member </t>
    </r>
    <r>
      <rPr>
        <b/>
        <sz val="10"/>
        <rFont val="Arial"/>
        <family val="2"/>
      </rPr>
      <t>plus</t>
    </r>
    <r>
      <rPr>
        <sz val="10"/>
        <rFont val="Arial"/>
        <family val="2"/>
      </rPr>
      <t xml:space="preserve"> 5 dependants</t>
    </r>
  </si>
  <si>
    <r>
      <t xml:space="preserve">Member </t>
    </r>
    <r>
      <rPr>
        <b/>
        <sz val="10"/>
        <rFont val="Arial"/>
        <family val="2"/>
      </rPr>
      <t>plus</t>
    </r>
    <r>
      <rPr>
        <sz val="10"/>
        <rFont val="Arial"/>
        <family val="2"/>
      </rPr>
      <t xml:space="preserve"> 6 dependants</t>
    </r>
  </si>
  <si>
    <r>
      <t xml:space="preserve">Member </t>
    </r>
    <r>
      <rPr>
        <b/>
        <sz val="10"/>
        <rFont val="Arial"/>
        <family val="2"/>
      </rPr>
      <t>plus</t>
    </r>
    <r>
      <rPr>
        <sz val="10"/>
        <rFont val="Arial"/>
        <family val="2"/>
      </rPr>
      <t xml:space="preserve"> 7 dependants</t>
    </r>
  </si>
  <si>
    <r>
      <t xml:space="preserve">Member </t>
    </r>
    <r>
      <rPr>
        <b/>
        <sz val="10"/>
        <rFont val="Arial"/>
        <family val="2"/>
      </rPr>
      <t>plus</t>
    </r>
    <r>
      <rPr>
        <sz val="10"/>
        <rFont val="Arial"/>
        <family val="2"/>
      </rPr>
      <t xml:space="preserve">  8 dependents</t>
    </r>
  </si>
  <si>
    <r>
      <t xml:space="preserve">Member </t>
    </r>
    <r>
      <rPr>
        <b/>
        <sz val="10"/>
        <rFont val="Arial"/>
        <family val="2"/>
      </rPr>
      <t>plus</t>
    </r>
    <r>
      <rPr>
        <sz val="10"/>
        <rFont val="Arial"/>
        <family val="2"/>
      </rPr>
      <t xml:space="preserve"> 9 dependants</t>
    </r>
  </si>
  <si>
    <r>
      <t xml:space="preserve">Member </t>
    </r>
    <r>
      <rPr>
        <b/>
        <sz val="10"/>
        <rFont val="Arial"/>
        <family val="2"/>
      </rPr>
      <t>plus</t>
    </r>
    <r>
      <rPr>
        <sz val="10"/>
        <rFont val="Arial"/>
        <family val="2"/>
      </rPr>
      <t xml:space="preserve">  10 dependents</t>
    </r>
  </si>
  <si>
    <r>
      <t xml:space="preserve">Others (Specify) </t>
    </r>
    <r>
      <rPr>
        <sz val="9"/>
        <rFont val="Arial"/>
        <family val="2"/>
      </rPr>
      <t>(i.e. bond payment, motor financing, union membership, short term insurance, parking etc.)</t>
    </r>
  </si>
  <si>
    <t>Any other allowances payable additional to package</t>
  </si>
  <si>
    <r>
      <t xml:space="preserve">Please note that this draft salary advice is only a </t>
    </r>
    <r>
      <rPr>
        <b/>
        <u/>
        <sz val="10"/>
        <color indexed="10"/>
        <rFont val="Arial"/>
        <family val="2"/>
      </rPr>
      <t>tool</t>
    </r>
    <r>
      <rPr>
        <b/>
        <sz val="10"/>
        <color indexed="10"/>
        <rFont val="Arial"/>
        <family val="2"/>
      </rPr>
      <t xml:space="preserve"> to view the implications of  structuring the package - it does not take into account possible tax or other reconciliations over the course of a tax year</t>
    </r>
  </si>
  <si>
    <t>Medical Tax Credit calculation (2025 Tax year)</t>
  </si>
  <si>
    <t>2026 SMS MODEL</t>
  </si>
  <si>
    <t>Effective from 1 March 2026 (2027 tax year)</t>
  </si>
  <si>
    <t>Annual tax (2027 tax year)</t>
  </si>
  <si>
    <t>Tax rebate (R17820 (2027 tax year)</t>
  </si>
  <si>
    <t>Medical Schemes Fee Tax Credit (2027 tax year)</t>
  </si>
  <si>
    <t>Date:  1 April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</si>
</sst>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_(* \(#,##0.00\);_(* &quot;-&quot;??_);_(@_)"/>
    <numFmt numFmtId="165" formatCode="_(* #,##0.00_);_(* \(#,##0.00\);_(* &quot;-&quot;_);_(@_)"/>
    <numFmt numFmtId="166" formatCode="#,##0.0000"/>
  </numFmts>
  <fonts count="63">
    <font>
      <sz val="10"/>
      <name val="Arial"/>
    </font>
    <font>
      <sz val="10"/>
      <name val="Arial"/>
      <family val="2"/>
    </font>
    <font>
      <b/>
      <sz val="12"/>
      <name val="Times New Roman"/>
      <family val="1"/>
    </font>
    <font>
      <b/>
      <sz val="10"/>
      <name val="Arial"/>
      <family val="2"/>
    </font>
    <font>
      <sz val="8"/>
      <color indexed="81"/>
      <name val="Tahoma"/>
      <family val="2"/>
    </font>
    <font>
      <b/>
      <sz val="8"/>
      <color indexed="81"/>
      <name val="Tahoma"/>
      <family val="2"/>
    </font>
    <font>
      <b/>
      <sz val="9"/>
      <name val="Arial"/>
      <family val="2"/>
    </font>
    <font>
      <sz val="9"/>
      <name val="Arial"/>
      <family val="2"/>
    </font>
    <font>
      <sz val="10"/>
      <name val="Arial"/>
      <family val="2"/>
    </font>
    <font>
      <b/>
      <sz val="12"/>
      <name val="Arial"/>
      <family val="2"/>
    </font>
    <font>
      <b/>
      <sz val="8"/>
      <name val="Arial"/>
      <family val="2"/>
    </font>
    <font>
      <sz val="8"/>
      <name val="Arial"/>
      <family val="2"/>
    </font>
    <font>
      <b/>
      <sz val="10"/>
      <name val="Univers (WN)"/>
    </font>
    <font>
      <sz val="10"/>
      <name val="Univers (WN)"/>
    </font>
    <font>
      <sz val="8"/>
      <name val="Univers (WN)"/>
    </font>
    <font>
      <sz val="10"/>
      <color indexed="10"/>
      <name val="Arial"/>
      <family val="2"/>
    </font>
    <font>
      <b/>
      <sz val="10"/>
      <color indexed="10"/>
      <name val="Arial"/>
      <family val="2"/>
    </font>
    <font>
      <b/>
      <sz val="14"/>
      <name val="Arial"/>
      <family val="2"/>
    </font>
    <font>
      <b/>
      <sz val="9"/>
      <name val="Arial Narrow"/>
      <family val="2"/>
    </font>
    <font>
      <b/>
      <u/>
      <sz val="10"/>
      <name val="Arial"/>
      <family val="2"/>
    </font>
    <font>
      <b/>
      <sz val="9"/>
      <color indexed="10"/>
      <name val="Arial"/>
      <family val="2"/>
    </font>
    <font>
      <b/>
      <sz val="8"/>
      <color indexed="10"/>
      <name val="Univers (WN)"/>
    </font>
    <font>
      <sz val="7"/>
      <name val="Univers (WN)"/>
    </font>
    <font>
      <sz val="6"/>
      <color indexed="12"/>
      <name val="Arial"/>
      <family val="2"/>
    </font>
    <font>
      <b/>
      <sz val="14"/>
      <color indexed="10"/>
      <name val="Arial"/>
      <family val="2"/>
    </font>
    <font>
      <b/>
      <sz val="16"/>
      <name val="Arial"/>
      <family val="2"/>
    </font>
    <font>
      <b/>
      <sz val="11"/>
      <color indexed="10"/>
      <name val="Arial"/>
      <family val="2"/>
    </font>
    <font>
      <sz val="10"/>
      <color indexed="11"/>
      <name val="Arial"/>
      <family val="2"/>
    </font>
    <font>
      <b/>
      <sz val="22"/>
      <name val="Arial"/>
      <family val="2"/>
    </font>
    <font>
      <sz val="22"/>
      <name val="Arial"/>
      <family val="2"/>
    </font>
    <font>
      <sz val="14"/>
      <color indexed="10"/>
      <name val="Arial"/>
      <family val="2"/>
    </font>
    <font>
      <b/>
      <sz val="12"/>
      <color indexed="10"/>
      <name val="Arial"/>
      <family val="2"/>
    </font>
    <font>
      <b/>
      <u/>
      <sz val="14"/>
      <name val="Arial"/>
      <family val="2"/>
    </font>
    <font>
      <b/>
      <u/>
      <sz val="12"/>
      <name val="Arial"/>
      <family val="2"/>
    </font>
    <font>
      <b/>
      <sz val="10"/>
      <name val="Arial Narrow"/>
      <family val="2"/>
    </font>
    <font>
      <b/>
      <u/>
      <sz val="10"/>
      <name val="Arial Narrow"/>
      <family val="2"/>
    </font>
    <font>
      <b/>
      <sz val="12"/>
      <color indexed="48"/>
      <name val="Arial"/>
      <family val="2"/>
    </font>
    <font>
      <sz val="10"/>
      <name val="Arial Narrow"/>
      <family val="2"/>
    </font>
    <font>
      <u/>
      <sz val="10"/>
      <name val="Arial"/>
      <family val="2"/>
    </font>
    <font>
      <sz val="12"/>
      <name val="Arial"/>
      <family val="2"/>
    </font>
    <font>
      <b/>
      <sz val="8"/>
      <color indexed="12"/>
      <name val="Arial"/>
      <family val="2"/>
    </font>
    <font>
      <b/>
      <sz val="10"/>
      <color indexed="12"/>
      <name val="Arial"/>
      <family val="2"/>
    </font>
    <font>
      <sz val="8"/>
      <name val="Arial"/>
      <family val="2"/>
    </font>
    <font>
      <b/>
      <sz val="12"/>
      <color indexed="12"/>
      <name val="Arial"/>
      <family val="2"/>
    </font>
    <font>
      <sz val="7"/>
      <name val="Arial"/>
      <family val="2"/>
    </font>
    <font>
      <b/>
      <u/>
      <sz val="10"/>
      <color indexed="12"/>
      <name val="Arial"/>
      <family val="2"/>
    </font>
    <font>
      <b/>
      <sz val="12"/>
      <color indexed="17"/>
      <name val="Arial"/>
      <family val="2"/>
    </font>
    <font>
      <b/>
      <u/>
      <sz val="12"/>
      <color indexed="12"/>
      <name val="Arial"/>
      <family val="2"/>
    </font>
    <font>
      <u/>
      <sz val="10"/>
      <name val="Arial"/>
      <family val="2"/>
    </font>
    <font>
      <b/>
      <sz val="9"/>
      <color indexed="12"/>
      <name val="Arial"/>
      <family val="2"/>
    </font>
    <font>
      <sz val="10"/>
      <color indexed="10"/>
      <name val="Arial"/>
      <family val="2"/>
    </font>
    <font>
      <sz val="12"/>
      <color indexed="10"/>
      <name val="Arial"/>
      <family val="2"/>
    </font>
    <font>
      <b/>
      <sz val="14"/>
      <color indexed="18"/>
      <name val="Arial"/>
      <family val="2"/>
    </font>
    <font>
      <b/>
      <u/>
      <sz val="8"/>
      <color indexed="10"/>
      <name val="Arial"/>
      <family val="2"/>
    </font>
    <font>
      <b/>
      <sz val="10"/>
      <color rgb="FF0000FF"/>
      <name val="Arial"/>
      <family val="2"/>
    </font>
    <font>
      <b/>
      <u/>
      <sz val="8"/>
      <color indexed="12"/>
      <name val="Arial"/>
      <family val="2"/>
    </font>
    <font>
      <b/>
      <u/>
      <sz val="8"/>
      <color rgb="FFFF0000"/>
      <name val="Arial"/>
      <family val="2"/>
    </font>
    <font>
      <b/>
      <sz val="10"/>
      <color rgb="FFFF0000"/>
      <name val="Arial"/>
      <family val="2"/>
    </font>
    <font>
      <b/>
      <sz val="12"/>
      <color rgb="FF3333FF"/>
      <name val="Arial"/>
      <family val="2"/>
    </font>
    <font>
      <b/>
      <sz val="12"/>
      <color indexed="12"/>
      <name val="Univers (WN)"/>
    </font>
    <font>
      <b/>
      <sz val="9.5"/>
      <color indexed="10"/>
      <name val="Arial"/>
      <family val="2"/>
    </font>
    <font>
      <b/>
      <u/>
      <sz val="10"/>
      <color rgb="FFFF0000"/>
      <name val="Arial"/>
      <family val="2"/>
    </font>
    <font>
      <b/>
      <u/>
      <sz val="10"/>
      <color indexed="10"/>
      <name val="Arial"/>
      <family val="2"/>
    </font>
  </fonts>
  <fills count="19">
    <fill>
      <patternFill patternType="none"/>
    </fill>
    <fill>
      <patternFill patternType="gray125"/>
    </fill>
    <fill>
      <patternFill patternType="solid">
        <fgColor indexed="45"/>
        <bgColor indexed="64"/>
      </patternFill>
    </fill>
    <fill>
      <patternFill patternType="solid">
        <fgColor indexed="11"/>
        <bgColor indexed="64"/>
      </patternFill>
    </fill>
    <fill>
      <patternFill patternType="solid">
        <fgColor indexed="52"/>
        <bgColor indexed="64"/>
      </patternFill>
    </fill>
    <fill>
      <patternFill patternType="solid">
        <fgColor indexed="15"/>
        <bgColor indexed="64"/>
      </patternFill>
    </fill>
    <fill>
      <patternFill patternType="solid">
        <fgColor indexed="42"/>
        <bgColor indexed="64"/>
      </patternFill>
    </fill>
    <fill>
      <patternFill patternType="solid">
        <fgColor indexed="47"/>
        <bgColor indexed="64"/>
      </patternFill>
    </fill>
    <fill>
      <patternFill patternType="solid">
        <fgColor indexed="41"/>
        <bgColor indexed="64"/>
      </patternFill>
    </fill>
    <fill>
      <patternFill patternType="solid">
        <fgColor indexed="50"/>
        <bgColor indexed="64"/>
      </patternFill>
    </fill>
    <fill>
      <patternFill patternType="solid">
        <fgColor rgb="FFFF6699"/>
        <bgColor indexed="64"/>
      </patternFill>
    </fill>
    <fill>
      <patternFill patternType="solid">
        <fgColor theme="0" tint="-0.249977111117893"/>
        <bgColor indexed="64"/>
      </patternFill>
    </fill>
    <fill>
      <patternFill patternType="solid">
        <fgColor rgb="FFFF0000"/>
        <bgColor indexed="64"/>
      </patternFill>
    </fill>
    <fill>
      <patternFill patternType="solid">
        <fgColor rgb="FFFFFFCC"/>
        <bgColor indexed="64"/>
      </patternFill>
    </fill>
    <fill>
      <patternFill patternType="solid">
        <fgColor theme="6" tint="0.59999389629810485"/>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rgb="FF00FF00"/>
        <bgColor indexed="64"/>
      </patternFill>
    </fill>
  </fills>
  <borders count="38">
    <border>
      <left/>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style="thin">
        <color indexed="8"/>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bottom style="thin">
        <color indexed="64"/>
      </bottom>
      <diagonal/>
    </border>
    <border>
      <left/>
      <right/>
      <top style="thin">
        <color indexed="64"/>
      </top>
      <bottom style="thin">
        <color indexed="64"/>
      </bottom>
      <diagonal/>
    </border>
    <border>
      <left/>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top/>
      <bottom/>
      <diagonal/>
    </border>
    <border>
      <left/>
      <right style="medium">
        <color indexed="64"/>
      </right>
      <top style="medium">
        <color indexed="64"/>
      </top>
      <bottom style="medium">
        <color indexed="64"/>
      </bottom>
      <diagonal/>
    </border>
    <border>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style="thin">
        <color indexed="64"/>
      </left>
      <right/>
      <top style="medium">
        <color indexed="64"/>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style="thin">
        <color indexed="64"/>
      </left>
      <right/>
      <top style="thin">
        <color indexed="64"/>
      </top>
      <bottom style="thin">
        <color indexed="64"/>
      </bottom>
      <diagonal/>
    </border>
  </borders>
  <cellStyleXfs count="2">
    <xf numFmtId="0" fontId="0" fillId="0" borderId="0"/>
    <xf numFmtId="9" fontId="1" fillId="0" borderId="0" applyFont="0" applyFill="0" applyBorder="0" applyAlignment="0" applyProtection="0"/>
  </cellStyleXfs>
  <cellXfs count="278">
    <xf numFmtId="0" fontId="0" fillId="0" borderId="0" xfId="0"/>
    <xf numFmtId="0" fontId="3" fillId="0" borderId="0" xfId="0" applyFont="1" applyAlignment="1">
      <alignment horizontal="center"/>
    </xf>
    <xf numFmtId="0" fontId="7" fillId="0" borderId="0" xfId="0" applyFont="1"/>
    <xf numFmtId="0" fontId="6" fillId="0" borderId="0" xfId="0" applyFont="1" applyAlignment="1">
      <alignment horizontal="center"/>
    </xf>
    <xf numFmtId="0" fontId="0" fillId="0" borderId="1" xfId="0" applyBorder="1"/>
    <xf numFmtId="0" fontId="3" fillId="0" borderId="0" xfId="0" applyFont="1" applyAlignment="1">
      <alignment horizontal="right"/>
    </xf>
    <xf numFmtId="0" fontId="9" fillId="0" borderId="0" xfId="0" applyFont="1" applyAlignment="1">
      <alignment horizontal="center"/>
    </xf>
    <xf numFmtId="0" fontId="10" fillId="0" borderId="0" xfId="0" applyFont="1" applyAlignment="1">
      <alignment horizontal="center"/>
    </xf>
    <xf numFmtId="0" fontId="13" fillId="0" borderId="0" xfId="0" applyFont="1"/>
    <xf numFmtId="0" fontId="14" fillId="0" borderId="0" xfId="0" applyFont="1"/>
    <xf numFmtId="0" fontId="12" fillId="0" borderId="4" xfId="0" applyFont="1" applyBorder="1"/>
    <xf numFmtId="0" fontId="7" fillId="0" borderId="0" xfId="0" applyFont="1" applyAlignment="1">
      <alignment horizontal="left"/>
    </xf>
    <xf numFmtId="0" fontId="9" fillId="0" borderId="0" xfId="0" applyFont="1" applyAlignment="1">
      <alignment horizontal="right"/>
    </xf>
    <xf numFmtId="2" fontId="0" fillId="0" borderId="0" xfId="0" applyNumberFormat="1"/>
    <xf numFmtId="2" fontId="3" fillId="0" borderId="0" xfId="0" applyNumberFormat="1" applyFont="1" applyAlignment="1">
      <alignment horizontal="center"/>
    </xf>
    <xf numFmtId="0" fontId="17" fillId="0" borderId="0" xfId="0" applyFont="1" applyAlignment="1">
      <alignment horizontal="center" wrapText="1"/>
    </xf>
    <xf numFmtId="0" fontId="0" fillId="0" borderId="0" xfId="0" applyAlignment="1">
      <alignment horizontal="center" vertical="top" wrapText="1"/>
    </xf>
    <xf numFmtId="0" fontId="0" fillId="0" borderId="0" xfId="0" applyAlignment="1">
      <alignment horizontal="center" vertical="top"/>
    </xf>
    <xf numFmtId="0" fontId="0" fillId="0" borderId="0" xfId="0" applyAlignment="1">
      <alignment horizontal="right"/>
    </xf>
    <xf numFmtId="0" fontId="3" fillId="3" borderId="2" xfId="0" applyFont="1" applyFill="1" applyBorder="1" applyAlignment="1" applyProtection="1">
      <alignment horizontal="center"/>
      <protection locked="0"/>
    </xf>
    <xf numFmtId="0" fontId="0" fillId="0" borderId="0" xfId="0" applyAlignment="1">
      <alignment horizontal="left" vertical="top" wrapText="1"/>
    </xf>
    <xf numFmtId="0" fontId="0" fillId="0" borderId="6" xfId="0" applyBorder="1" applyAlignment="1">
      <alignment horizontal="center"/>
    </xf>
    <xf numFmtId="2" fontId="3" fillId="0" borderId="3" xfId="0" applyNumberFormat="1" applyFont="1" applyBorder="1" applyAlignment="1">
      <alignment horizontal="center"/>
    </xf>
    <xf numFmtId="0" fontId="22" fillId="0" borderId="0" xfId="0" applyFont="1"/>
    <xf numFmtId="0" fontId="11" fillId="0" borderId="0" xfId="0" applyFont="1" applyAlignment="1">
      <alignment horizontal="center"/>
    </xf>
    <xf numFmtId="0" fontId="21" fillId="0" borderId="0" xfId="0" applyFont="1" applyAlignment="1">
      <alignment horizontal="center" vertical="top" wrapText="1"/>
    </xf>
    <xf numFmtId="0" fontId="23" fillId="0" borderId="12" xfId="0" applyFont="1" applyBorder="1" applyAlignment="1">
      <alignment horizontal="center" vertical="center" wrapText="1"/>
    </xf>
    <xf numFmtId="37" fontId="7" fillId="0" borderId="0" xfId="0" applyNumberFormat="1" applyFont="1"/>
    <xf numFmtId="0" fontId="31" fillId="0" borderId="0" xfId="0" applyFont="1" applyAlignment="1">
      <alignment horizontal="center" vertical="center" wrapText="1"/>
    </xf>
    <xf numFmtId="0" fontId="15" fillId="0" borderId="0" xfId="0" applyFont="1" applyAlignment="1">
      <alignment horizontal="center" vertical="center" wrapText="1"/>
    </xf>
    <xf numFmtId="0" fontId="32" fillId="0" borderId="0" xfId="0" applyFont="1" applyAlignment="1">
      <alignment vertical="center"/>
    </xf>
    <xf numFmtId="0" fontId="0" fillId="0" borderId="0" xfId="0" applyAlignment="1">
      <alignment vertical="center"/>
    </xf>
    <xf numFmtId="0" fontId="3" fillId="0" borderId="0" xfId="0" applyFont="1" applyAlignment="1">
      <alignment vertical="center"/>
    </xf>
    <xf numFmtId="0" fontId="0" fillId="0" borderId="0" xfId="0" applyAlignment="1">
      <alignment vertical="top"/>
    </xf>
    <xf numFmtId="0" fontId="8" fillId="0" borderId="0" xfId="0" applyFont="1" applyAlignment="1">
      <alignment vertical="top"/>
    </xf>
    <xf numFmtId="9" fontId="3" fillId="0" borderId="0" xfId="1" applyFont="1" applyBorder="1" applyAlignment="1">
      <alignment vertical="top"/>
    </xf>
    <xf numFmtId="0" fontId="3" fillId="0" borderId="0" xfId="0" applyFont="1" applyAlignment="1">
      <alignment vertical="top"/>
    </xf>
    <xf numFmtId="0" fontId="33" fillId="0" borderId="0" xfId="0" applyFont="1" applyAlignment="1">
      <alignment horizontal="left" vertical="center" wrapText="1"/>
    </xf>
    <xf numFmtId="0" fontId="0" fillId="0" borderId="0" xfId="0" applyAlignment="1">
      <alignment vertical="center" wrapText="1"/>
    </xf>
    <xf numFmtId="0" fontId="34" fillId="0" borderId="0" xfId="0" applyFont="1" applyAlignment="1">
      <alignment horizontal="left" vertical="top" wrapText="1"/>
    </xf>
    <xf numFmtId="0" fontId="18" fillId="0" borderId="0" xfId="0" applyFont="1" applyAlignment="1">
      <alignment horizontal="left" vertical="top"/>
    </xf>
    <xf numFmtId="0" fontId="3" fillId="0" borderId="0" xfId="0" applyFont="1" applyAlignment="1">
      <alignment horizontal="left" vertical="top" wrapText="1"/>
    </xf>
    <xf numFmtId="0" fontId="3" fillId="0" borderId="0" xfId="0" applyFont="1"/>
    <xf numFmtId="0" fontId="3" fillId="0" borderId="8" xfId="0" applyFont="1" applyBorder="1" applyProtection="1">
      <protection locked="0"/>
    </xf>
    <xf numFmtId="0" fontId="3" fillId="0" borderId="9" xfId="0" applyFont="1" applyBorder="1" applyProtection="1">
      <protection locked="0"/>
    </xf>
    <xf numFmtId="164" fontId="0" fillId="2" borderId="11" xfId="0" applyNumberFormat="1" applyFill="1" applyBorder="1"/>
    <xf numFmtId="0" fontId="0" fillId="0" borderId="8" xfId="0" applyBorder="1"/>
    <xf numFmtId="0" fontId="11" fillId="0" borderId="0" xfId="0" applyFont="1"/>
    <xf numFmtId="0" fontId="0" fillId="0" borderId="15" xfId="0" applyBorder="1"/>
    <xf numFmtId="0" fontId="0" fillId="0" borderId="16" xfId="0" applyBorder="1"/>
    <xf numFmtId="9" fontId="0" fillId="0" borderId="15" xfId="0" applyNumberFormat="1" applyBorder="1"/>
    <xf numFmtId="9" fontId="0" fillId="0" borderId="17" xfId="0" applyNumberFormat="1" applyBorder="1"/>
    <xf numFmtId="0" fontId="0" fillId="0" borderId="17" xfId="0" applyBorder="1"/>
    <xf numFmtId="0" fontId="3" fillId="0" borderId="24" xfId="0" applyFont="1" applyBorder="1"/>
    <xf numFmtId="0" fontId="3" fillId="0" borderId="25" xfId="0" applyFont="1" applyBorder="1"/>
    <xf numFmtId="0" fontId="0" fillId="0" borderId="24" xfId="0" applyBorder="1"/>
    <xf numFmtId="0" fontId="0" fillId="0" borderId="26" xfId="0" applyBorder="1"/>
    <xf numFmtId="0" fontId="0" fillId="0" borderId="27" xfId="0" applyBorder="1"/>
    <xf numFmtId="0" fontId="0" fillId="0" borderId="20" xfId="0" applyBorder="1"/>
    <xf numFmtId="0" fontId="0" fillId="0" borderId="28" xfId="0" applyBorder="1"/>
    <xf numFmtId="0" fontId="0" fillId="0" borderId="29" xfId="0" applyBorder="1"/>
    <xf numFmtId="164" fontId="0" fillId="0" borderId="0" xfId="0" applyNumberFormat="1"/>
    <xf numFmtId="0" fontId="42" fillId="0" borderId="0" xfId="0" applyFont="1"/>
    <xf numFmtId="0" fontId="10" fillId="0" borderId="0" xfId="0" applyFont="1"/>
    <xf numFmtId="4" fontId="0" fillId="4" borderId="2" xfId="0" applyNumberFormat="1" applyFill="1" applyBorder="1"/>
    <xf numFmtId="164" fontId="3" fillId="5" borderId="13" xfId="0" applyNumberFormat="1" applyFont="1" applyFill="1" applyBorder="1"/>
    <xf numFmtId="164" fontId="0" fillId="3" borderId="16" xfId="0" applyNumberFormat="1" applyFill="1" applyBorder="1"/>
    <xf numFmtId="164" fontId="0" fillId="6" borderId="5" xfId="0" applyNumberFormat="1" applyFill="1" applyBorder="1"/>
    <xf numFmtId="0" fontId="11" fillId="7" borderId="25" xfId="0" applyFont="1" applyFill="1" applyBorder="1"/>
    <xf numFmtId="0" fontId="11" fillId="7" borderId="16" xfId="0" applyFont="1" applyFill="1" applyBorder="1"/>
    <xf numFmtId="165" fontId="0" fillId="0" borderId="0" xfId="0" applyNumberFormat="1"/>
    <xf numFmtId="0" fontId="44" fillId="0" borderId="0" xfId="0" applyFont="1"/>
    <xf numFmtId="0" fontId="42" fillId="6" borderId="12" xfId="0" applyFont="1" applyFill="1" applyBorder="1"/>
    <xf numFmtId="0" fontId="42" fillId="6" borderId="0" xfId="0" applyFont="1" applyFill="1"/>
    <xf numFmtId="166" fontId="0" fillId="0" borderId="0" xfId="0" applyNumberFormat="1"/>
    <xf numFmtId="164" fontId="0" fillId="6" borderId="7" xfId="0" applyNumberFormat="1" applyFill="1" applyBorder="1"/>
    <xf numFmtId="1" fontId="0" fillId="0" borderId="0" xfId="0" applyNumberFormat="1"/>
    <xf numFmtId="0" fontId="8" fillId="0" borderId="0" xfId="0" applyFont="1" applyAlignment="1">
      <alignment horizontal="left" vertical="top" wrapText="1"/>
    </xf>
    <xf numFmtId="0" fontId="0" fillId="0" borderId="0" xfId="0" applyAlignment="1">
      <alignment vertical="top" wrapText="1"/>
    </xf>
    <xf numFmtId="0" fontId="18" fillId="0" borderId="0" xfId="0" applyFont="1" applyAlignment="1">
      <alignment horizontal="left" vertical="top" wrapText="1"/>
    </xf>
    <xf numFmtId="0" fontId="16" fillId="0" borderId="0" xfId="0" applyFont="1" applyAlignment="1">
      <alignment horizontal="left" vertical="top" wrapText="1"/>
    </xf>
    <xf numFmtId="0" fontId="1" fillId="0" borderId="0" xfId="0" applyFont="1" applyAlignment="1">
      <alignment horizontal="center" vertical="top" wrapText="1"/>
    </xf>
    <xf numFmtId="0" fontId="25" fillId="0" borderId="0" xfId="0" applyFont="1"/>
    <xf numFmtId="164" fontId="3" fillId="0" borderId="13" xfId="0" applyNumberFormat="1" applyFont="1" applyBorder="1"/>
    <xf numFmtId="0" fontId="38" fillId="0" borderId="0" xfId="0" applyFont="1" applyAlignment="1">
      <alignment horizontal="left" vertical="top" wrapText="1"/>
    </xf>
    <xf numFmtId="2" fontId="0" fillId="6" borderId="35" xfId="0" applyNumberFormat="1" applyFill="1" applyBorder="1"/>
    <xf numFmtId="0" fontId="50" fillId="0" borderId="0" xfId="0" applyFont="1"/>
    <xf numFmtId="0" fontId="0" fillId="6" borderId="7" xfId="0" applyFill="1" applyBorder="1"/>
    <xf numFmtId="164" fontId="0" fillId="6" borderId="6" xfId="0" applyNumberFormat="1" applyFill="1" applyBorder="1"/>
    <xf numFmtId="0" fontId="16" fillId="0" borderId="0" xfId="0" applyFont="1" applyAlignment="1">
      <alignment horizontal="center" vertical="center" wrapText="1"/>
    </xf>
    <xf numFmtId="0" fontId="0" fillId="0" borderId="0" xfId="0" applyAlignment="1">
      <alignment wrapText="1"/>
    </xf>
    <xf numFmtId="4" fontId="2" fillId="0" borderId="0" xfId="0" applyNumberFormat="1" applyFont="1" applyAlignment="1">
      <alignment horizontal="center" wrapText="1"/>
    </xf>
    <xf numFmtId="2" fontId="0" fillId="0" borderId="0" xfId="0" applyNumberFormat="1" applyAlignment="1">
      <alignment horizontal="center" vertical="center" wrapText="1"/>
    </xf>
    <xf numFmtId="2" fontId="0" fillId="0" borderId="0" xfId="0" applyNumberFormat="1" applyAlignment="1">
      <alignment horizontal="center" wrapText="1"/>
    </xf>
    <xf numFmtId="0" fontId="11" fillId="11" borderId="18" xfId="0" applyFont="1" applyFill="1" applyBorder="1"/>
    <xf numFmtId="0" fontId="11" fillId="11" borderId="19" xfId="0" applyFont="1" applyFill="1" applyBorder="1"/>
    <xf numFmtId="0" fontId="11" fillId="11" borderId="32" xfId="0" applyFont="1" applyFill="1" applyBorder="1"/>
    <xf numFmtId="0" fontId="11" fillId="11" borderId="20" xfId="0" applyFont="1" applyFill="1" applyBorder="1"/>
    <xf numFmtId="0" fontId="11" fillId="11" borderId="0" xfId="0" applyFont="1" applyFill="1"/>
    <xf numFmtId="0" fontId="11" fillId="11" borderId="21" xfId="0" applyFont="1" applyFill="1" applyBorder="1"/>
    <xf numFmtId="0" fontId="11" fillId="11" borderId="22" xfId="0" applyFont="1" applyFill="1" applyBorder="1"/>
    <xf numFmtId="0" fontId="11" fillId="11" borderId="23" xfId="0" applyFont="1" applyFill="1" applyBorder="1"/>
    <xf numFmtId="0" fontId="12" fillId="0" borderId="0" xfId="0" applyFont="1"/>
    <xf numFmtId="0" fontId="9" fillId="0" borderId="0" xfId="0" applyFont="1" applyAlignment="1" applyProtection="1">
      <alignment horizontal="center"/>
      <protection locked="0"/>
    </xf>
    <xf numFmtId="0" fontId="27" fillId="0" borderId="0" xfId="0" applyFont="1" applyProtection="1">
      <protection locked="0"/>
    </xf>
    <xf numFmtId="0" fontId="54" fillId="0" borderId="0" xfId="0" applyFont="1" applyAlignment="1">
      <alignment horizontal="center"/>
    </xf>
    <xf numFmtId="39" fontId="0" fillId="0" borderId="0" xfId="0" applyNumberFormat="1" applyAlignment="1" applyProtection="1">
      <alignment horizontal="center"/>
      <protection locked="0"/>
    </xf>
    <xf numFmtId="39" fontId="0" fillId="0" borderId="0" xfId="0" applyNumberFormat="1" applyAlignment="1">
      <alignment horizontal="center"/>
    </xf>
    <xf numFmtId="2" fontId="8" fillId="0" borderId="0" xfId="0" applyNumberFormat="1" applyFont="1" applyAlignment="1">
      <alignment horizontal="right"/>
    </xf>
    <xf numFmtId="2" fontId="0" fillId="0" borderId="0" xfId="0" applyNumberFormat="1" applyAlignment="1">
      <alignment horizontal="center"/>
    </xf>
    <xf numFmtId="2" fontId="0" fillId="0" borderId="0" xfId="0" applyNumberFormat="1" applyAlignment="1" applyProtection="1">
      <alignment horizontal="center"/>
      <protection locked="0"/>
    </xf>
    <xf numFmtId="0" fontId="11" fillId="7" borderId="20" xfId="0" applyFont="1" applyFill="1" applyBorder="1"/>
    <xf numFmtId="0" fontId="11" fillId="7" borderId="17" xfId="0" applyFont="1" applyFill="1" applyBorder="1"/>
    <xf numFmtId="4" fontId="1" fillId="10" borderId="33" xfId="0" applyNumberFormat="1" applyFont="1" applyFill="1" applyBorder="1"/>
    <xf numFmtId="0" fontId="11" fillId="10" borderId="35" xfId="0" applyFont="1" applyFill="1" applyBorder="1" applyAlignment="1">
      <alignment horizontal="left"/>
    </xf>
    <xf numFmtId="0" fontId="11" fillId="10" borderId="8" xfId="0" applyFont="1" applyFill="1" applyBorder="1" applyAlignment="1">
      <alignment horizontal="left"/>
    </xf>
    <xf numFmtId="4" fontId="1" fillId="10" borderId="34" xfId="0" applyNumberFormat="1" applyFont="1" applyFill="1" applyBorder="1"/>
    <xf numFmtId="15" fontId="0" fillId="0" borderId="0" xfId="0" applyNumberFormat="1" applyProtection="1">
      <protection locked="0"/>
    </xf>
    <xf numFmtId="0" fontId="3" fillId="12" borderId="13" xfId="0" applyFont="1" applyFill="1" applyBorder="1" applyProtection="1">
      <protection locked="0"/>
    </xf>
    <xf numFmtId="0" fontId="3" fillId="14" borderId="8" xfId="0" applyFont="1" applyFill="1" applyBorder="1" applyProtection="1">
      <protection locked="0"/>
    </xf>
    <xf numFmtId="0" fontId="3" fillId="14" borderId="9" xfId="0" applyFont="1" applyFill="1" applyBorder="1" applyProtection="1">
      <protection locked="0"/>
    </xf>
    <xf numFmtId="39" fontId="0" fillId="14" borderId="11" xfId="0" applyNumberFormat="1" applyFill="1" applyBorder="1" applyAlignment="1" applyProtection="1">
      <alignment horizontal="center"/>
      <protection locked="0"/>
    </xf>
    <xf numFmtId="39" fontId="0" fillId="15" borderId="11" xfId="0" applyNumberFormat="1" applyFill="1" applyBorder="1" applyAlignment="1">
      <alignment horizontal="center"/>
    </xf>
    <xf numFmtId="3" fontId="37" fillId="14" borderId="3" xfId="0" applyNumberFormat="1" applyFont="1" applyFill="1" applyBorder="1" applyAlignment="1" applyProtection="1">
      <alignment horizontal="center"/>
      <protection locked="0"/>
    </xf>
    <xf numFmtId="37" fontId="37" fillId="14" borderId="3" xfId="0" applyNumberFormat="1" applyFont="1" applyFill="1" applyBorder="1" applyAlignment="1" applyProtection="1">
      <alignment horizontal="center"/>
      <protection locked="0"/>
    </xf>
    <xf numFmtId="0" fontId="3" fillId="14" borderId="14" xfId="0" applyFont="1" applyFill="1" applyBorder="1" applyAlignment="1" applyProtection="1">
      <alignment horizontal="center"/>
      <protection locked="0"/>
    </xf>
    <xf numFmtId="164" fontId="0" fillId="15" borderId="3" xfId="0" applyNumberFormat="1" applyFill="1" applyBorder="1"/>
    <xf numFmtId="164" fontId="3" fillId="15" borderId="2" xfId="0" applyNumberFormat="1" applyFont="1" applyFill="1" applyBorder="1"/>
    <xf numFmtId="4" fontId="0" fillId="15" borderId="3" xfId="0" applyNumberFormat="1" applyFill="1" applyBorder="1"/>
    <xf numFmtId="4" fontId="3" fillId="15" borderId="2" xfId="0" applyNumberFormat="1" applyFont="1" applyFill="1" applyBorder="1"/>
    <xf numFmtId="4" fontId="43" fillId="15" borderId="2" xfId="0" applyNumberFormat="1" applyFont="1" applyFill="1" applyBorder="1"/>
    <xf numFmtId="0" fontId="7" fillId="14" borderId="3" xfId="0" applyFont="1" applyFill="1" applyBorder="1" applyAlignment="1" applyProtection="1">
      <alignment horizontal="left"/>
      <protection locked="0"/>
    </xf>
    <xf numFmtId="164" fontId="0" fillId="14" borderId="3" xfId="0" applyNumberFormat="1" applyFill="1" applyBorder="1" applyProtection="1">
      <protection locked="0"/>
    </xf>
    <xf numFmtId="0" fontId="49" fillId="14" borderId="11" xfId="0" applyFont="1" applyFill="1" applyBorder="1" applyProtection="1">
      <protection locked="0"/>
    </xf>
    <xf numFmtId="0" fontId="0" fillId="14" borderId="11" xfId="0" applyFill="1" applyBorder="1" applyProtection="1">
      <protection locked="0"/>
    </xf>
    <xf numFmtId="2" fontId="0" fillId="15" borderId="11" xfId="0" applyNumberFormat="1" applyFill="1" applyBorder="1" applyAlignment="1">
      <alignment horizontal="center" vertical="center"/>
    </xf>
    <xf numFmtId="2" fontId="0" fillId="15" borderId="3" xfId="0" applyNumberFormat="1" applyFill="1" applyBorder="1" applyAlignment="1">
      <alignment horizontal="center" vertical="center"/>
    </xf>
    <xf numFmtId="2" fontId="1" fillId="14" borderId="3" xfId="0" applyNumberFormat="1" applyFont="1" applyFill="1" applyBorder="1" applyAlignment="1" applyProtection="1">
      <alignment horizontal="center" vertical="center"/>
      <protection locked="0"/>
    </xf>
    <xf numFmtId="37" fontId="37" fillId="14" borderId="11" xfId="0" applyNumberFormat="1" applyFont="1" applyFill="1" applyBorder="1" applyAlignment="1" applyProtection="1">
      <alignment horizontal="center" vertical="center"/>
      <protection locked="0"/>
    </xf>
    <xf numFmtId="0" fontId="3" fillId="17" borderId="0" xfId="0" applyFont="1" applyFill="1" applyAlignment="1">
      <alignment horizontal="center"/>
    </xf>
    <xf numFmtId="2" fontId="3" fillId="17" borderId="0" xfId="0" applyNumberFormat="1" applyFont="1" applyFill="1" applyAlignment="1">
      <alignment horizontal="center"/>
    </xf>
    <xf numFmtId="15" fontId="0" fillId="14" borderId="3" xfId="0" applyNumberFormat="1" applyFill="1" applyBorder="1" applyProtection="1">
      <protection locked="0"/>
    </xf>
    <xf numFmtId="0" fontId="27" fillId="14" borderId="3" xfId="0" applyFont="1" applyFill="1" applyBorder="1" applyProtection="1">
      <protection locked="0"/>
    </xf>
    <xf numFmtId="0" fontId="58" fillId="14" borderId="3" xfId="0" applyFont="1" applyFill="1" applyBorder="1" applyAlignment="1" applyProtection="1">
      <alignment horizontal="center" vertical="center"/>
      <protection locked="0"/>
    </xf>
    <xf numFmtId="0" fontId="7" fillId="0" borderId="12" xfId="0" applyFont="1" applyBorder="1" applyAlignment="1">
      <alignment horizontal="left"/>
    </xf>
    <xf numFmtId="0" fontId="7" fillId="0" borderId="35" xfId="0" applyFont="1" applyBorder="1" applyAlignment="1">
      <alignment horizontal="left"/>
    </xf>
    <xf numFmtId="0" fontId="10" fillId="15" borderId="3" xfId="0" applyFont="1" applyFill="1" applyBorder="1" applyAlignment="1">
      <alignment horizontal="center"/>
    </xf>
    <xf numFmtId="2" fontId="0" fillId="0" borderId="9" xfId="0" applyNumberFormat="1" applyBorder="1"/>
    <xf numFmtId="0" fontId="40" fillId="0" borderId="3" xfId="0" applyFont="1" applyBorder="1"/>
    <xf numFmtId="0" fontId="40" fillId="0" borderId="5" xfId="0" applyFont="1" applyBorder="1" applyAlignment="1">
      <alignment vertical="center" wrapText="1"/>
    </xf>
    <xf numFmtId="0" fontId="1" fillId="0" borderId="20" xfId="0" applyFont="1" applyBorder="1"/>
    <xf numFmtId="1" fontId="1" fillId="18" borderId="0" xfId="0" applyNumberFormat="1" applyFont="1" applyFill="1"/>
    <xf numFmtId="0" fontId="0" fillId="18" borderId="0" xfId="0" applyFill="1"/>
    <xf numFmtId="0" fontId="1" fillId="0" borderId="3" xfId="0" applyFont="1" applyBorder="1" applyAlignment="1">
      <alignment horizontal="left"/>
    </xf>
    <xf numFmtId="0" fontId="11" fillId="10" borderId="30" xfId="0" applyFont="1" applyFill="1" applyBorder="1"/>
    <xf numFmtId="0" fontId="11" fillId="10" borderId="31" xfId="0" applyFont="1" applyFill="1" applyBorder="1"/>
    <xf numFmtId="2" fontId="1" fillId="15" borderId="3" xfId="0" applyNumberFormat="1" applyFont="1" applyFill="1" applyBorder="1" applyAlignment="1">
      <alignment horizontal="right"/>
    </xf>
    <xf numFmtId="0" fontId="48" fillId="0" borderId="0" xfId="0" applyFont="1" applyAlignment="1">
      <alignment horizontal="left" vertical="center" wrapText="1"/>
    </xf>
    <xf numFmtId="0" fontId="48" fillId="0" borderId="0" xfId="0" applyFont="1" applyAlignment="1">
      <alignment horizontal="left" vertical="center"/>
    </xf>
    <xf numFmtId="0" fontId="1" fillId="0" borderId="0" xfId="0" applyFont="1" applyAlignment="1">
      <alignment horizontal="left" vertical="top" wrapText="1"/>
    </xf>
    <xf numFmtId="0" fontId="0" fillId="0" borderId="0" xfId="0" applyAlignment="1">
      <alignment horizontal="left" vertical="top" wrapText="1"/>
    </xf>
    <xf numFmtId="0" fontId="18" fillId="0" borderId="0" xfId="0" applyFont="1" applyAlignment="1">
      <alignment horizontal="left" vertical="top" wrapText="1"/>
    </xf>
    <xf numFmtId="0" fontId="38" fillId="0" borderId="0" xfId="0" applyFont="1" applyAlignment="1">
      <alignment horizontal="left" vertical="center" wrapText="1"/>
    </xf>
    <xf numFmtId="0" fontId="0" fillId="0" borderId="0" xfId="0" applyAlignment="1">
      <alignment horizontal="left" vertical="center" wrapText="1"/>
    </xf>
    <xf numFmtId="0" fontId="45" fillId="0" borderId="0" xfId="0" applyFont="1" applyAlignment="1">
      <alignment horizontal="left" vertical="top" wrapText="1"/>
    </xf>
    <xf numFmtId="0" fontId="16" fillId="0" borderId="0" xfId="0" applyFont="1" applyAlignment="1">
      <alignment horizontal="left" vertical="top" wrapText="1"/>
    </xf>
    <xf numFmtId="0" fontId="8" fillId="0" borderId="0" xfId="0" applyFont="1" applyAlignment="1">
      <alignment horizontal="left" vertical="top" wrapText="1"/>
    </xf>
    <xf numFmtId="0" fontId="0" fillId="0" borderId="0" xfId="0" applyAlignment="1">
      <alignment horizontal="left" wrapText="1"/>
    </xf>
    <xf numFmtId="0" fontId="25" fillId="14" borderId="0" xfId="0" applyFont="1" applyFill="1" applyAlignment="1">
      <alignment horizontal="center"/>
    </xf>
    <xf numFmtId="0" fontId="31" fillId="0" borderId="0" xfId="0" applyFont="1" applyAlignment="1">
      <alignment horizontal="center" vertical="center" wrapText="1"/>
    </xf>
    <xf numFmtId="0" fontId="9" fillId="0" borderId="0" xfId="0" applyFont="1" applyAlignment="1">
      <alignment horizontal="left" wrapText="1"/>
    </xf>
    <xf numFmtId="0" fontId="25" fillId="0" borderId="0" xfId="0" applyFont="1" applyAlignment="1">
      <alignment horizontal="center" vertical="center" wrapText="1"/>
    </xf>
    <xf numFmtId="0" fontId="24" fillId="0" borderId="0" xfId="0" applyFont="1" applyAlignment="1">
      <alignment horizontal="center" vertical="center" wrapText="1"/>
    </xf>
    <xf numFmtId="0" fontId="30" fillId="0" borderId="0" xfId="0" applyFont="1" applyAlignment="1">
      <alignment horizontal="center" vertical="center" wrapText="1"/>
    </xf>
    <xf numFmtId="0" fontId="15" fillId="0" borderId="0" xfId="0" applyFont="1" applyAlignment="1">
      <alignment horizontal="center" vertical="center" wrapText="1"/>
    </xf>
    <xf numFmtId="0" fontId="36" fillId="0" borderId="0" xfId="0" applyFont="1" applyAlignment="1">
      <alignment horizontal="center" vertical="center"/>
    </xf>
    <xf numFmtId="0" fontId="48" fillId="0" borderId="0" xfId="0" applyFont="1" applyAlignment="1">
      <alignment vertical="center" wrapText="1"/>
    </xf>
    <xf numFmtId="0" fontId="31" fillId="0" borderId="0" xfId="0" applyFont="1" applyAlignment="1">
      <alignment horizontal="left" vertical="top" wrapText="1"/>
    </xf>
    <xf numFmtId="0" fontId="34" fillId="0" borderId="0" xfId="0" applyFont="1" applyAlignment="1">
      <alignment horizontal="left" vertical="top" wrapText="1"/>
    </xf>
    <xf numFmtId="0" fontId="38" fillId="0" borderId="0" xfId="0" applyFont="1" applyAlignment="1">
      <alignment horizontal="left" vertical="top" wrapText="1"/>
    </xf>
    <xf numFmtId="0" fontId="0" fillId="0" borderId="0" xfId="0" applyAlignment="1">
      <alignment horizontal="center" vertical="top"/>
    </xf>
    <xf numFmtId="0" fontId="47" fillId="0" borderId="0" xfId="0" applyFont="1" applyAlignment="1">
      <alignment horizontal="left" vertical="center" wrapText="1"/>
    </xf>
    <xf numFmtId="0" fontId="16" fillId="0" borderId="0" xfId="0" applyFont="1" applyAlignment="1">
      <alignment horizontal="left" vertical="center" wrapText="1"/>
    </xf>
    <xf numFmtId="0" fontId="45" fillId="0" borderId="0" xfId="0" applyFont="1" applyAlignment="1">
      <alignment vertical="center" wrapText="1"/>
    </xf>
    <xf numFmtId="0" fontId="33" fillId="0" borderId="0" xfId="0" applyFont="1" applyAlignment="1">
      <alignment horizontal="left" vertical="top" wrapText="1"/>
    </xf>
    <xf numFmtId="0" fontId="39" fillId="0" borderId="0" xfId="0" applyFont="1" applyAlignment="1">
      <alignment wrapText="1"/>
    </xf>
    <xf numFmtId="0" fontId="0" fillId="0" borderId="0" xfId="0" applyAlignment="1">
      <alignment vertical="top" wrapText="1"/>
    </xf>
    <xf numFmtId="0" fontId="9" fillId="0" borderId="0" xfId="0" applyFont="1"/>
    <xf numFmtId="0" fontId="0" fillId="0" borderId="0" xfId="0"/>
    <xf numFmtId="0" fontId="51" fillId="0" borderId="0" xfId="0" applyFont="1" applyAlignment="1">
      <alignment vertical="top" wrapText="1"/>
    </xf>
    <xf numFmtId="0" fontId="52" fillId="0" borderId="0" xfId="0" applyFont="1" applyAlignment="1">
      <alignment horizontal="left" vertical="top" wrapText="1"/>
    </xf>
    <xf numFmtId="0" fontId="7" fillId="13" borderId="37" xfId="0" applyFont="1" applyFill="1" applyBorder="1" applyAlignment="1">
      <alignment horizontal="left"/>
    </xf>
    <xf numFmtId="0" fontId="7" fillId="13" borderId="11" xfId="0" applyFont="1" applyFill="1" applyBorder="1" applyAlignment="1">
      <alignment horizontal="left"/>
    </xf>
    <xf numFmtId="0" fontId="21" fillId="0" borderId="0" xfId="0" applyFont="1" applyAlignment="1">
      <alignment horizontal="center" vertical="top" wrapText="1"/>
    </xf>
    <xf numFmtId="0" fontId="0" fillId="0" borderId="0" xfId="0" applyAlignment="1">
      <alignment horizontal="center" vertical="top" wrapText="1"/>
    </xf>
    <xf numFmtId="4" fontId="2" fillId="0" borderId="0" xfId="0" applyNumberFormat="1" applyFont="1" applyAlignment="1">
      <alignment horizontal="center" wrapText="1"/>
    </xf>
    <xf numFmtId="0" fontId="16" fillId="0" borderId="30" xfId="0" applyFont="1" applyBorder="1" applyAlignment="1">
      <alignment horizontal="center" vertical="center" wrapText="1"/>
    </xf>
    <xf numFmtId="0" fontId="16" fillId="0" borderId="31" xfId="0" applyFont="1" applyBorder="1" applyAlignment="1">
      <alignment horizontal="center" vertical="center" wrapText="1"/>
    </xf>
    <xf numFmtId="0" fontId="16" fillId="0" borderId="33" xfId="0" applyFont="1" applyBorder="1" applyAlignment="1">
      <alignment horizontal="center" vertical="center" wrapText="1"/>
    </xf>
    <xf numFmtId="0" fontId="16" fillId="0" borderId="12" xfId="0" applyFont="1" applyBorder="1" applyAlignment="1">
      <alignment horizontal="center" vertical="center" wrapText="1"/>
    </xf>
    <xf numFmtId="0" fontId="16" fillId="0" borderId="0" xfId="0" applyFont="1" applyAlignment="1">
      <alignment horizontal="center" vertical="center" wrapText="1"/>
    </xf>
    <xf numFmtId="0" fontId="16" fillId="0" borderId="34" xfId="0" applyFont="1" applyBorder="1" applyAlignment="1">
      <alignment horizontal="center" vertical="center" wrapText="1"/>
    </xf>
    <xf numFmtId="0" fontId="16" fillId="0" borderId="35"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14" xfId="0" applyFont="1" applyBorder="1" applyAlignment="1">
      <alignment horizontal="center" vertical="center" wrapText="1"/>
    </xf>
    <xf numFmtId="0" fontId="6" fillId="17" borderId="0" xfId="0" applyFont="1" applyFill="1" applyAlignment="1">
      <alignment horizontal="center"/>
    </xf>
    <xf numFmtId="0" fontId="7" fillId="16" borderId="37" xfId="0" applyFont="1" applyFill="1" applyBorder="1" applyAlignment="1">
      <alignment horizontal="left"/>
    </xf>
    <xf numFmtId="0" fontId="7" fillId="16" borderId="9" xfId="0" applyFont="1" applyFill="1" applyBorder="1" applyAlignment="1">
      <alignment horizontal="left"/>
    </xf>
    <xf numFmtId="0" fontId="7" fillId="16" borderId="11" xfId="0" applyFont="1" applyFill="1" applyBorder="1" applyAlignment="1">
      <alignment horizontal="left"/>
    </xf>
    <xf numFmtId="0" fontId="7" fillId="0" borderId="37" xfId="0" applyFont="1" applyBorder="1" applyAlignment="1">
      <alignment horizontal="center" vertical="center"/>
    </xf>
    <xf numFmtId="0" fontId="7" fillId="0" borderId="11" xfId="0" applyFont="1" applyBorder="1" applyAlignment="1">
      <alignment horizontal="center" vertical="center"/>
    </xf>
    <xf numFmtId="0" fontId="7" fillId="13" borderId="30" xfId="0" applyFont="1" applyFill="1" applyBorder="1" applyAlignment="1">
      <alignment horizontal="center"/>
    </xf>
    <xf numFmtId="0" fontId="7" fillId="13" borderId="33" xfId="0" applyFont="1" applyFill="1" applyBorder="1" applyAlignment="1">
      <alignment horizontal="center"/>
    </xf>
    <xf numFmtId="2" fontId="0" fillId="15" borderId="33" xfId="0" applyNumberFormat="1" applyFill="1" applyBorder="1" applyAlignment="1">
      <alignment horizontal="center" vertical="center" wrapText="1"/>
    </xf>
    <xf numFmtId="2" fontId="0" fillId="15" borderId="34" xfId="0" applyNumberFormat="1" applyFill="1" applyBorder="1" applyAlignment="1">
      <alignment horizontal="center" vertical="center" wrapText="1"/>
    </xf>
    <xf numFmtId="2" fontId="0" fillId="15" borderId="14" xfId="0" applyNumberFormat="1" applyFill="1" applyBorder="1" applyAlignment="1">
      <alignment horizontal="center" wrapText="1"/>
    </xf>
    <xf numFmtId="0" fontId="7" fillId="13" borderId="37" xfId="0" applyFont="1" applyFill="1" applyBorder="1" applyAlignment="1">
      <alignment horizontal="center"/>
    </xf>
    <xf numFmtId="0" fontId="7" fillId="13" borderId="11" xfId="0" applyFont="1" applyFill="1" applyBorder="1" applyAlignment="1">
      <alignment horizontal="center"/>
    </xf>
    <xf numFmtId="0" fontId="26" fillId="0" borderId="0" xfId="0" applyFont="1" applyAlignment="1">
      <alignment horizontal="center" vertical="center" wrapText="1"/>
    </xf>
    <xf numFmtId="0" fontId="0" fillId="0" borderId="0" xfId="0" applyAlignment="1">
      <alignment vertical="center" wrapText="1"/>
    </xf>
    <xf numFmtId="0" fontId="28" fillId="0" borderId="0" xfId="0" applyFont="1" applyAlignment="1" applyProtection="1">
      <alignment horizontal="center" vertical="center" wrapText="1"/>
      <protection locked="0"/>
    </xf>
    <xf numFmtId="0" fontId="29" fillId="0" borderId="0" xfId="0" applyFont="1" applyAlignment="1">
      <alignment horizontal="center" vertical="center" wrapText="1"/>
    </xf>
    <xf numFmtId="0" fontId="9" fillId="14" borderId="37" xfId="0" applyFont="1" applyFill="1" applyBorder="1" applyAlignment="1" applyProtection="1">
      <alignment horizontal="center"/>
      <protection locked="0"/>
    </xf>
    <xf numFmtId="0" fontId="9" fillId="14" borderId="11" xfId="0" applyFont="1" applyFill="1" applyBorder="1" applyAlignment="1" applyProtection="1">
      <alignment horizontal="center"/>
      <protection locked="0"/>
    </xf>
    <xf numFmtId="0" fontId="16" fillId="0" borderId="37" xfId="0" applyFont="1" applyBorder="1" applyAlignment="1">
      <alignment horizontal="center" vertical="center"/>
    </xf>
    <xf numFmtId="0" fontId="16" fillId="0" borderId="11" xfId="0" applyFont="1" applyBorder="1" applyAlignment="1">
      <alignment horizontal="center" vertical="center"/>
    </xf>
    <xf numFmtId="0" fontId="16" fillId="0" borderId="37"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11" xfId="0" applyFont="1" applyBorder="1" applyAlignment="1">
      <alignment horizontal="center" vertical="center" wrapText="1"/>
    </xf>
    <xf numFmtId="0" fontId="59" fillId="0" borderId="0" xfId="0" applyFont="1" applyAlignment="1">
      <alignment horizontal="center" wrapText="1"/>
    </xf>
    <xf numFmtId="0" fontId="22" fillId="0" borderId="0" xfId="0" applyFont="1" applyAlignment="1">
      <alignment horizontal="left"/>
    </xf>
    <xf numFmtId="0" fontId="40" fillId="14" borderId="3" xfId="0" applyFont="1" applyFill="1" applyBorder="1" applyAlignment="1">
      <alignment horizontal="center" wrapText="1"/>
    </xf>
    <xf numFmtId="0" fontId="3" fillId="16" borderId="5" xfId="0" applyFont="1" applyFill="1" applyBorder="1" applyAlignment="1">
      <alignment horizontal="center" vertical="center" wrapText="1"/>
    </xf>
    <xf numFmtId="0" fontId="3" fillId="16" borderId="7" xfId="0" applyFont="1" applyFill="1" applyBorder="1" applyAlignment="1">
      <alignment horizontal="center" vertical="center" wrapText="1"/>
    </xf>
    <xf numFmtId="0" fontId="3" fillId="16" borderId="6" xfId="0" applyFont="1" applyFill="1" applyBorder="1" applyAlignment="1">
      <alignment horizontal="center" vertical="center" wrapText="1"/>
    </xf>
    <xf numFmtId="0" fontId="16" fillId="0" borderId="30" xfId="0" applyFont="1" applyBorder="1" applyAlignment="1">
      <alignment vertical="center" wrapText="1"/>
    </xf>
    <xf numFmtId="0" fontId="0" fillId="0" borderId="33" xfId="0" applyBorder="1" applyAlignment="1">
      <alignment wrapText="1"/>
    </xf>
    <xf numFmtId="0" fontId="0" fillId="0" borderId="12" xfId="0" applyBorder="1" applyAlignment="1">
      <alignment wrapText="1"/>
    </xf>
    <xf numFmtId="0" fontId="0" fillId="0" borderId="34" xfId="0" applyBorder="1" applyAlignment="1">
      <alignment wrapText="1"/>
    </xf>
    <xf numFmtId="0" fontId="0" fillId="0" borderId="35" xfId="0" applyBorder="1" applyAlignment="1">
      <alignment wrapText="1"/>
    </xf>
    <xf numFmtId="0" fontId="0" fillId="0" borderId="14" xfId="0" applyBorder="1" applyAlignment="1">
      <alignment wrapText="1"/>
    </xf>
    <xf numFmtId="0" fontId="12" fillId="15" borderId="27" xfId="0" applyFont="1" applyFill="1" applyBorder="1" applyAlignment="1" applyProtection="1">
      <alignment horizontal="center"/>
      <protection locked="0"/>
    </xf>
    <xf numFmtId="0" fontId="0" fillId="15" borderId="29" xfId="0" applyFill="1" applyBorder="1"/>
    <xf numFmtId="0" fontId="7" fillId="0" borderId="12" xfId="0" applyFont="1" applyBorder="1" applyAlignment="1">
      <alignment horizontal="center" vertical="center"/>
    </xf>
    <xf numFmtId="0" fontId="7" fillId="0" borderId="34" xfId="0" applyFont="1" applyBorder="1" applyAlignment="1">
      <alignment horizontal="center" vertical="center"/>
    </xf>
    <xf numFmtId="0" fontId="7" fillId="0" borderId="35" xfId="0" applyFont="1" applyBorder="1" applyAlignment="1">
      <alignment horizontal="center" vertical="center"/>
    </xf>
    <xf numFmtId="0" fontId="7" fillId="0" borderId="14" xfId="0" applyFont="1" applyBorder="1" applyAlignment="1">
      <alignment horizontal="center" vertical="center"/>
    </xf>
    <xf numFmtId="0" fontId="40" fillId="0" borderId="37" xfId="0" applyFont="1" applyBorder="1" applyAlignment="1">
      <alignment horizontal="left" wrapText="1"/>
    </xf>
    <xf numFmtId="0" fontId="40" fillId="0" borderId="11" xfId="0" applyFont="1" applyBorder="1" applyAlignment="1">
      <alignment horizontal="left" wrapText="1"/>
    </xf>
    <xf numFmtId="0" fontId="3" fillId="11" borderId="0" xfId="0" applyFont="1" applyFill="1" applyAlignment="1">
      <alignment horizontal="center"/>
    </xf>
    <xf numFmtId="2" fontId="0" fillId="0" borderId="0" xfId="0" applyNumberFormat="1" applyAlignment="1">
      <alignment horizontal="center" vertical="center" wrapText="1"/>
    </xf>
    <xf numFmtId="0" fontId="9" fillId="0" borderId="0" xfId="0" applyFont="1" applyAlignment="1">
      <alignment horizontal="center" vertical="center"/>
    </xf>
    <xf numFmtId="0" fontId="41" fillId="0" borderId="0" xfId="0" applyFont="1" applyAlignment="1">
      <alignment horizontal="center" vertical="center" wrapText="1"/>
    </xf>
    <xf numFmtId="0" fontId="1" fillId="0" borderId="3" xfId="0" applyFont="1" applyBorder="1" applyAlignment="1">
      <alignment horizontal="left"/>
    </xf>
    <xf numFmtId="0" fontId="61" fillId="0" borderId="5" xfId="0" applyFont="1" applyBorder="1" applyAlignment="1">
      <alignment horizontal="left"/>
    </xf>
    <xf numFmtId="0" fontId="0" fillId="0" borderId="3" xfId="0" applyBorder="1" applyAlignment="1">
      <alignment horizontal="left"/>
    </xf>
    <xf numFmtId="0" fontId="3" fillId="0" borderId="0" xfId="0" applyFont="1" applyAlignment="1">
      <alignment horizontal="right"/>
    </xf>
    <xf numFmtId="0" fontId="20" fillId="0" borderId="20" xfId="0" applyFont="1" applyBorder="1" applyAlignment="1">
      <alignment horizontal="center" wrapText="1"/>
    </xf>
    <xf numFmtId="0" fontId="20" fillId="0" borderId="0" xfId="0" applyFont="1" applyAlignment="1">
      <alignment horizontal="center" wrapText="1"/>
    </xf>
    <xf numFmtId="0" fontId="9" fillId="0" borderId="0" xfId="0" applyFont="1" applyAlignment="1">
      <alignment horizontal="center"/>
    </xf>
    <xf numFmtId="0" fontId="3" fillId="17" borderId="0" xfId="0" applyFont="1" applyFill="1" applyAlignment="1">
      <alignment horizontal="center"/>
    </xf>
    <xf numFmtId="0" fontId="9" fillId="9" borderId="36" xfId="0" applyFont="1" applyFill="1" applyBorder="1" applyAlignment="1">
      <alignment horizontal="center"/>
    </xf>
    <xf numFmtId="0" fontId="9" fillId="9" borderId="10" xfId="0" applyFont="1" applyFill="1" applyBorder="1" applyAlignment="1">
      <alignment horizontal="center"/>
    </xf>
    <xf numFmtId="0" fontId="9" fillId="9" borderId="13" xfId="0" applyFont="1" applyFill="1" applyBorder="1" applyAlignment="1">
      <alignment horizontal="center"/>
    </xf>
    <xf numFmtId="0" fontId="42" fillId="6" borderId="30" xfId="0" applyFont="1" applyFill="1" applyBorder="1"/>
    <xf numFmtId="0" fontId="42" fillId="6" borderId="31" xfId="0" applyFont="1" applyFill="1" applyBorder="1"/>
    <xf numFmtId="0" fontId="42" fillId="6" borderId="35" xfId="0" applyFont="1" applyFill="1" applyBorder="1"/>
    <xf numFmtId="0" fontId="42" fillId="6" borderId="8" xfId="0" applyFont="1" applyFill="1" applyBorder="1"/>
    <xf numFmtId="0" fontId="1" fillId="0" borderId="5" xfId="0" applyFont="1" applyBorder="1" applyAlignment="1">
      <alignment horizontal="left" vertical="center" wrapText="1"/>
    </xf>
    <xf numFmtId="0" fontId="1" fillId="0" borderId="7" xfId="0" applyFont="1" applyBorder="1" applyAlignment="1">
      <alignment horizontal="left" vertical="center" wrapText="1"/>
    </xf>
    <xf numFmtId="0" fontId="1" fillId="0" borderId="6" xfId="0" applyFont="1" applyBorder="1" applyAlignment="1">
      <alignment horizontal="left" vertical="center" wrapText="1"/>
    </xf>
    <xf numFmtId="0" fontId="11" fillId="10" borderId="12" xfId="0" applyFont="1" applyFill="1" applyBorder="1" applyAlignment="1">
      <alignment horizontal="left"/>
    </xf>
    <xf numFmtId="0" fontId="11" fillId="10" borderId="0" xfId="0" applyFont="1" applyFill="1" applyAlignment="1">
      <alignment horizontal="left"/>
    </xf>
    <xf numFmtId="0" fontId="10" fillId="8" borderId="36" xfId="0" applyFont="1" applyFill="1" applyBorder="1"/>
    <xf numFmtId="0" fontId="10" fillId="8" borderId="13" xfId="0" applyFont="1" applyFill="1" applyBorder="1"/>
    <xf numFmtId="0" fontId="42" fillId="6" borderId="12" xfId="0" applyFont="1" applyFill="1" applyBorder="1"/>
    <xf numFmtId="0" fontId="42" fillId="6" borderId="0" xfId="0" applyFont="1" applyFill="1"/>
    <xf numFmtId="0" fontId="42" fillId="6" borderId="33" xfId="0" applyFont="1" applyFill="1" applyBorder="1"/>
  </cellXfs>
  <cellStyles count="2">
    <cellStyle name="Normal" xfId="0" builtinId="0"/>
    <cellStyle name="Percent" xfId="1" builtinId="5"/>
  </cellStyles>
  <dxfs count="0"/>
  <tableStyles count="0" defaultTableStyle="TableStyleMedium9" defaultPivotStyle="PivotStyleLight16"/>
  <colors>
    <mruColors>
      <color rgb="FF00FF00"/>
      <color rgb="FFFF3399"/>
      <color rgb="FFFFFFCC"/>
      <color rgb="FFCCECFF"/>
      <color rgb="FFCCFFCC"/>
      <color rgb="FFFFCCFF"/>
      <color rgb="FFCCFFFF"/>
      <color rgb="FFFFFF99"/>
      <color rgb="FF99FF99"/>
      <color rgb="FF333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Drop" dropLines="5" dropStyle="combo" dx="18" fmlaLink="$C$16" fmlaRange="$G$16:$G$20" noThreeD="1" sel="1" val="0"/>
</file>

<file path=xl/ctrlProps/ctrlProp2.xml><?xml version="1.0" encoding="utf-8"?>
<formControlPr xmlns="http://schemas.microsoft.com/office/spreadsheetml/2009/9/main" objectType="Drop" dropLines="2" dropStyle="combo" dx="18" fmlaLink="$D$19" fmlaRange="$G$25:$G$26" noThreeD="1" sel="1" val="0"/>
</file>

<file path=xl/ctrlProps/ctrlProp3.xml><?xml version="1.0" encoding="utf-8"?>
<formControlPr xmlns="http://schemas.microsoft.com/office/spreadsheetml/2009/9/main" objectType="Drop" dropLines="2" dropStyle="combo" dx="18" fmlaLink="$C$41" fmlaRange="$G$41:$G$42" noThreeD="1" sel="2" val="0"/>
</file>

<file path=xl/ctrlProps/ctrlProp4.xml><?xml version="1.0" encoding="utf-8"?>
<formControlPr xmlns="http://schemas.microsoft.com/office/spreadsheetml/2009/9/main" objectType="Drop" dropLines="2" dropStyle="combo" dx="18" fmlaLink="$C$46" fmlaRange="$G$46:$G$47" noThreeD="1" sel="2" val="0"/>
</file>

<file path=xl/ctrlProps/ctrlProp5.xml><?xml version="1.0" encoding="utf-8"?>
<formControlPr xmlns="http://schemas.microsoft.com/office/spreadsheetml/2009/9/main" objectType="Drop" dropLines="12" dropStyle="combo" dx="18" fmlaLink="$F$39" fmlaRange="$H$36:$H$47" noThreeD="1" sel="6" val="0"/>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5</xdr:col>
      <xdr:colOff>114300</xdr:colOff>
      <xdr:row>0</xdr:row>
      <xdr:rowOff>9525</xdr:rowOff>
    </xdr:from>
    <xdr:to>
      <xdr:col>10</xdr:col>
      <xdr:colOff>0</xdr:colOff>
      <xdr:row>6</xdr:row>
      <xdr:rowOff>85725</xdr:rowOff>
    </xdr:to>
    <xdr:pic>
      <xdr:nvPicPr>
        <xdr:cNvPr id="9218" name="Picture 2">
          <a:extLst>
            <a:ext uri="{FF2B5EF4-FFF2-40B4-BE49-F238E27FC236}">
              <a16:creationId xmlns:a16="http://schemas.microsoft.com/office/drawing/2014/main" id="{00000000-0008-0000-0000-00000224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689860" y="9525"/>
          <a:ext cx="3086100" cy="1181100"/>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3162300</xdr:colOff>
      <xdr:row>0</xdr:row>
      <xdr:rowOff>47625</xdr:rowOff>
    </xdr:from>
    <xdr:to>
      <xdr:col>3</xdr:col>
      <xdr:colOff>1247775</xdr:colOff>
      <xdr:row>4</xdr:row>
      <xdr:rowOff>9525</xdr:rowOff>
    </xdr:to>
    <xdr:pic>
      <xdr:nvPicPr>
        <xdr:cNvPr id="1053" name="Picture 29">
          <a:extLst>
            <a:ext uri="{FF2B5EF4-FFF2-40B4-BE49-F238E27FC236}">
              <a16:creationId xmlns:a16="http://schemas.microsoft.com/office/drawing/2014/main" id="{00000000-0008-0000-0100-00001D04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943350" y="47625"/>
          <a:ext cx="2314575" cy="723900"/>
        </a:xfrm>
        <a:prstGeom prst="rect">
          <a:avLst/>
        </a:prstGeom>
        <a:noFill/>
        <a:ln w="9525">
          <a:noFill/>
          <a:miter lim="800000"/>
          <a:headEnd/>
          <a:tailEnd/>
        </a:ln>
      </xdr:spPr>
    </xdr:pic>
    <xdr:clientData/>
  </xdr:twoCellAnchor>
  <mc:AlternateContent xmlns:mc="http://schemas.openxmlformats.org/markup-compatibility/2006">
    <mc:Choice xmlns:a14="http://schemas.microsoft.com/office/drawing/2010/main" Requires="a14">
      <xdr:twoCellAnchor editAs="oneCell">
        <xdr:from>
          <xdr:col>2</xdr:col>
          <xdr:colOff>114300</xdr:colOff>
          <xdr:row>15</xdr:row>
          <xdr:rowOff>28575</xdr:rowOff>
        </xdr:from>
        <xdr:to>
          <xdr:col>3</xdr:col>
          <xdr:colOff>1171575</xdr:colOff>
          <xdr:row>15</xdr:row>
          <xdr:rowOff>295275</xdr:rowOff>
        </xdr:to>
        <xdr:sp macro="" textlink="">
          <xdr:nvSpPr>
            <xdr:cNvPr id="1046" name="Drop Down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476250</xdr:colOff>
          <xdr:row>18</xdr:row>
          <xdr:rowOff>76200</xdr:rowOff>
        </xdr:from>
        <xdr:to>
          <xdr:col>3</xdr:col>
          <xdr:colOff>1600200</xdr:colOff>
          <xdr:row>18</xdr:row>
          <xdr:rowOff>323850</xdr:rowOff>
        </xdr:to>
        <xdr:sp macro="" textlink="">
          <xdr:nvSpPr>
            <xdr:cNvPr id="1047" name="Drop Down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161925</xdr:colOff>
          <xdr:row>40</xdr:row>
          <xdr:rowOff>28575</xdr:rowOff>
        </xdr:from>
        <xdr:to>
          <xdr:col>2</xdr:col>
          <xdr:colOff>723900</xdr:colOff>
          <xdr:row>41</xdr:row>
          <xdr:rowOff>0</xdr:rowOff>
        </xdr:to>
        <xdr:sp macro="" textlink="">
          <xdr:nvSpPr>
            <xdr:cNvPr id="1048" name="Drop Down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45</xdr:row>
          <xdr:rowOff>28575</xdr:rowOff>
        </xdr:from>
        <xdr:to>
          <xdr:col>2</xdr:col>
          <xdr:colOff>714375</xdr:colOff>
          <xdr:row>46</xdr:row>
          <xdr:rowOff>66675</xdr:rowOff>
        </xdr:to>
        <xdr:sp macro="" textlink="">
          <xdr:nvSpPr>
            <xdr:cNvPr id="1049" name="Drop Down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39</xdr:row>
          <xdr:rowOff>38100</xdr:rowOff>
        </xdr:from>
        <xdr:to>
          <xdr:col>2</xdr:col>
          <xdr:colOff>352425</xdr:colOff>
          <xdr:row>39</xdr:row>
          <xdr:rowOff>342900</xdr:rowOff>
        </xdr:to>
        <xdr:sp macro="" textlink="">
          <xdr:nvSpPr>
            <xdr:cNvPr id="1056" name="Drop Down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2</xdr:col>
      <xdr:colOff>76200</xdr:colOff>
      <xdr:row>0</xdr:row>
      <xdr:rowOff>47625</xdr:rowOff>
    </xdr:from>
    <xdr:to>
      <xdr:col>2</xdr:col>
      <xdr:colOff>2667000</xdr:colOff>
      <xdr:row>0</xdr:row>
      <xdr:rowOff>895350</xdr:rowOff>
    </xdr:to>
    <xdr:pic>
      <xdr:nvPicPr>
        <xdr:cNvPr id="3080" name="Picture 8">
          <a:extLst>
            <a:ext uri="{FF2B5EF4-FFF2-40B4-BE49-F238E27FC236}">
              <a16:creationId xmlns:a16="http://schemas.microsoft.com/office/drawing/2014/main" id="{00000000-0008-0000-0200-0000080C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333500" y="47625"/>
          <a:ext cx="2590800" cy="84772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J91"/>
  <sheetViews>
    <sheetView view="pageBreakPreview" topLeftCell="A88" zoomScale="150" zoomScaleSheetLayoutView="150" workbookViewId="0">
      <selection activeCell="A91" sqref="A91:D91"/>
    </sheetView>
  </sheetViews>
  <sheetFormatPr defaultRowHeight="12.75"/>
  <cols>
    <col min="1" max="1" width="6" customWidth="1"/>
    <col min="2" max="2" width="4.85546875" customWidth="1"/>
    <col min="8" max="8" width="11.140625" customWidth="1"/>
  </cols>
  <sheetData>
    <row r="3" spans="1:10" ht="20.25">
      <c r="B3" s="168" t="s">
        <v>138</v>
      </c>
      <c r="C3" s="168"/>
      <c r="D3" s="168"/>
      <c r="E3" s="168"/>
    </row>
    <row r="6" spans="1:10">
      <c r="A6" s="2"/>
    </row>
    <row r="7" spans="1:10" ht="52.15" customHeight="1">
      <c r="A7" s="171" t="s">
        <v>122</v>
      </c>
      <c r="B7" s="171"/>
      <c r="C7" s="171"/>
      <c r="D7" s="171"/>
      <c r="E7" s="171"/>
      <c r="F7" s="171"/>
      <c r="G7" s="171"/>
      <c r="H7" s="171"/>
      <c r="I7" s="171"/>
      <c r="J7" s="171"/>
    </row>
    <row r="8" spans="1:10" ht="26.25" customHeight="1">
      <c r="A8" s="175" t="s">
        <v>139</v>
      </c>
      <c r="B8" s="175"/>
      <c r="C8" s="175"/>
      <c r="D8" s="175"/>
      <c r="E8" s="175"/>
      <c r="F8" s="175"/>
      <c r="G8" s="175"/>
      <c r="H8" s="175"/>
      <c r="I8" s="175"/>
      <c r="J8" s="175"/>
    </row>
    <row r="9" spans="1:10" ht="55.5" customHeight="1">
      <c r="A9" s="172" t="s">
        <v>98</v>
      </c>
      <c r="B9" s="173"/>
      <c r="C9" s="173"/>
      <c r="D9" s="173"/>
      <c r="E9" s="173"/>
      <c r="F9" s="173"/>
      <c r="G9" s="173"/>
      <c r="H9" s="173"/>
      <c r="I9" s="173"/>
      <c r="J9" s="173"/>
    </row>
    <row r="10" spans="1:10" ht="15.75">
      <c r="A10" s="28"/>
      <c r="B10" s="29"/>
      <c r="C10" s="29"/>
      <c r="D10" s="29"/>
      <c r="E10" s="29"/>
      <c r="F10" s="29"/>
      <c r="G10" s="29"/>
      <c r="H10" s="29"/>
      <c r="I10" s="29"/>
      <c r="J10" s="29"/>
    </row>
    <row r="11" spans="1:10" ht="15.75" customHeight="1">
      <c r="A11" s="169" t="s">
        <v>40</v>
      </c>
      <c r="B11" s="174"/>
      <c r="C11" s="174"/>
      <c r="D11" s="174"/>
      <c r="E11" s="174"/>
      <c r="F11" s="174"/>
      <c r="G11" s="174"/>
      <c r="H11" s="174"/>
      <c r="I11" s="174"/>
      <c r="J11" s="174"/>
    </row>
    <row r="12" spans="1:10" ht="15.75">
      <c r="A12" s="169" t="s">
        <v>41</v>
      </c>
      <c r="B12" s="169"/>
      <c r="C12" s="169"/>
      <c r="D12" s="169"/>
      <c r="E12" s="169"/>
      <c r="F12" s="169"/>
      <c r="G12" s="169"/>
      <c r="H12" s="169"/>
      <c r="I12" s="169"/>
      <c r="J12" s="169"/>
    </row>
    <row r="13" spans="1:10" ht="15.75">
      <c r="A13" s="169" t="s">
        <v>53</v>
      </c>
      <c r="B13" s="169"/>
      <c r="C13" s="169"/>
      <c r="D13" s="169"/>
      <c r="E13" s="169"/>
      <c r="F13" s="169"/>
      <c r="G13" s="169"/>
      <c r="H13" s="169"/>
      <c r="I13" s="169"/>
      <c r="J13" s="169"/>
    </row>
    <row r="14" spans="1:10" ht="15.75">
      <c r="A14" s="169" t="s">
        <v>54</v>
      </c>
      <c r="B14" s="169"/>
      <c r="C14" s="169"/>
      <c r="D14" s="169"/>
      <c r="E14" s="169"/>
      <c r="F14" s="169"/>
      <c r="G14" s="169"/>
      <c r="H14" s="169"/>
      <c r="I14" s="169"/>
      <c r="J14" s="169"/>
    </row>
    <row r="15" spans="1:10" ht="15.75">
      <c r="A15" s="169" t="s">
        <v>55</v>
      </c>
      <c r="B15" s="169"/>
      <c r="C15" s="169"/>
      <c r="D15" s="169"/>
      <c r="E15" s="169"/>
      <c r="F15" s="169"/>
      <c r="G15" s="169"/>
      <c r="H15" s="169"/>
      <c r="I15" s="169"/>
      <c r="J15" s="169"/>
    </row>
    <row r="16" spans="1:10" ht="15.75">
      <c r="A16" s="28"/>
      <c r="B16" s="28"/>
      <c r="C16" s="28"/>
      <c r="D16" s="28"/>
      <c r="E16" s="28"/>
      <c r="F16" s="28"/>
      <c r="G16" s="28"/>
      <c r="H16" s="28"/>
      <c r="I16" s="28"/>
      <c r="J16" s="28"/>
    </row>
    <row r="17" spans="1:10" ht="15.75">
      <c r="A17" s="170" t="s">
        <v>56</v>
      </c>
      <c r="B17" s="170"/>
      <c r="C17" s="170"/>
      <c r="D17" s="170"/>
      <c r="E17" s="170"/>
      <c r="F17" s="170"/>
      <c r="G17" s="170"/>
      <c r="H17" s="170"/>
      <c r="I17" s="170"/>
      <c r="J17" s="170"/>
    </row>
    <row r="18" spans="1:10" ht="18">
      <c r="A18" s="15"/>
      <c r="B18" s="15"/>
      <c r="C18" s="15"/>
      <c r="D18" s="15"/>
      <c r="E18" s="15"/>
      <c r="F18" s="15"/>
      <c r="G18" s="15"/>
      <c r="H18" s="15"/>
      <c r="I18" s="15"/>
      <c r="J18" s="15"/>
    </row>
    <row r="19" spans="1:10" ht="18">
      <c r="A19" s="30" t="s">
        <v>42</v>
      </c>
      <c r="B19" s="31"/>
      <c r="C19" s="31"/>
      <c r="D19" s="31"/>
      <c r="E19" s="31"/>
      <c r="F19" s="31"/>
      <c r="G19" s="31"/>
      <c r="H19" s="31"/>
      <c r="I19" s="31"/>
      <c r="J19" s="31"/>
    </row>
    <row r="20" spans="1:10">
      <c r="A20" s="32"/>
      <c r="B20" s="31"/>
      <c r="C20" s="31"/>
      <c r="D20" s="31"/>
      <c r="E20" s="31"/>
      <c r="F20" s="31"/>
      <c r="G20" s="31"/>
      <c r="H20" s="31"/>
      <c r="I20" s="31"/>
      <c r="J20" s="31"/>
    </row>
    <row r="21" spans="1:10">
      <c r="A21" s="180">
        <v>1</v>
      </c>
      <c r="B21" s="160" t="s">
        <v>116</v>
      </c>
      <c r="C21" s="160"/>
      <c r="D21" s="160"/>
      <c r="E21" s="160"/>
      <c r="F21" s="160"/>
      <c r="G21" s="160"/>
      <c r="H21" s="160"/>
      <c r="I21" s="160"/>
      <c r="J21" s="160"/>
    </row>
    <row r="22" spans="1:10" ht="44.25" customHeight="1">
      <c r="A22" s="180"/>
      <c r="B22" s="160"/>
      <c r="C22" s="160"/>
      <c r="D22" s="160"/>
      <c r="E22" s="160"/>
      <c r="F22" s="160"/>
      <c r="G22" s="160"/>
      <c r="H22" s="160"/>
      <c r="I22" s="160"/>
      <c r="J22" s="160"/>
    </row>
    <row r="23" spans="1:10">
      <c r="A23" s="17">
        <v>2</v>
      </c>
      <c r="B23" s="33" t="s">
        <v>57</v>
      </c>
      <c r="C23" s="33"/>
      <c r="D23" s="33"/>
      <c r="E23" s="33"/>
      <c r="F23" s="33"/>
      <c r="G23" s="33"/>
      <c r="H23" s="33"/>
      <c r="I23" s="33"/>
      <c r="J23" s="33"/>
    </row>
    <row r="24" spans="1:10">
      <c r="A24" s="17">
        <v>3</v>
      </c>
      <c r="B24" s="34" t="s">
        <v>26</v>
      </c>
      <c r="C24" s="33"/>
      <c r="D24" s="33"/>
      <c r="E24" s="33"/>
      <c r="F24" s="33"/>
      <c r="G24" s="33"/>
      <c r="H24" s="33"/>
      <c r="I24" s="33"/>
      <c r="J24" s="33"/>
    </row>
    <row r="25" spans="1:10">
      <c r="A25" s="33"/>
      <c r="B25" s="17" t="s">
        <v>15</v>
      </c>
      <c r="C25" s="35" t="s">
        <v>43</v>
      </c>
      <c r="D25" s="33"/>
      <c r="E25" s="33"/>
      <c r="F25" s="33"/>
      <c r="G25" s="33"/>
      <c r="H25" s="33"/>
      <c r="I25" s="33"/>
      <c r="J25" s="33"/>
    </row>
    <row r="26" spans="1:10">
      <c r="A26" s="33"/>
      <c r="B26" s="17" t="s">
        <v>16</v>
      </c>
      <c r="C26" s="36" t="s">
        <v>17</v>
      </c>
      <c r="D26" s="33"/>
      <c r="E26" s="33"/>
      <c r="F26" s="33"/>
      <c r="G26" s="33"/>
      <c r="H26" s="33"/>
      <c r="I26" s="33"/>
      <c r="J26" s="33"/>
    </row>
    <row r="27" spans="1:10">
      <c r="A27" s="16">
        <v>4</v>
      </c>
      <c r="B27" s="160" t="s">
        <v>44</v>
      </c>
      <c r="C27" s="160"/>
      <c r="D27" s="160"/>
      <c r="E27" s="160"/>
      <c r="F27" s="160"/>
      <c r="G27" s="160"/>
      <c r="H27" s="160"/>
      <c r="I27" s="160"/>
      <c r="J27" s="160"/>
    </row>
    <row r="28" spans="1:10" ht="27.75" customHeight="1">
      <c r="A28" s="16">
        <v>5</v>
      </c>
      <c r="B28" s="160" t="s">
        <v>45</v>
      </c>
      <c r="C28" s="160"/>
      <c r="D28" s="160"/>
      <c r="E28" s="160"/>
      <c r="F28" s="160"/>
      <c r="G28" s="160"/>
      <c r="H28" s="160"/>
      <c r="I28" s="160"/>
      <c r="J28" s="160"/>
    </row>
    <row r="29" spans="1:10" ht="32.25" customHeight="1">
      <c r="A29" s="16">
        <v>6</v>
      </c>
      <c r="B29" s="177" t="s">
        <v>72</v>
      </c>
      <c r="C29" s="177"/>
      <c r="D29" s="177"/>
      <c r="E29" s="177"/>
      <c r="F29" s="177"/>
      <c r="G29" s="177"/>
      <c r="H29" s="177"/>
      <c r="I29" s="177"/>
      <c r="J29" s="177"/>
    </row>
    <row r="30" spans="1:10">
      <c r="A30" s="31"/>
      <c r="B30" s="31"/>
      <c r="C30" s="31"/>
      <c r="D30" s="31"/>
      <c r="E30" s="31"/>
      <c r="F30" s="31"/>
      <c r="G30" s="31"/>
      <c r="H30" s="31"/>
      <c r="I30" s="31"/>
      <c r="J30" s="31"/>
    </row>
    <row r="31" spans="1:10" ht="18">
      <c r="A31" s="30" t="s">
        <v>46</v>
      </c>
      <c r="B31" s="31"/>
      <c r="C31" s="31"/>
      <c r="D31" s="31"/>
      <c r="E31" s="31"/>
      <c r="F31" s="31"/>
      <c r="G31" s="31"/>
      <c r="H31" s="31"/>
      <c r="I31" s="31"/>
      <c r="J31" s="31"/>
    </row>
    <row r="32" spans="1:10">
      <c r="A32" s="32"/>
      <c r="B32" s="31"/>
      <c r="C32" s="31"/>
      <c r="D32" s="31"/>
      <c r="E32" s="31"/>
      <c r="F32" s="31"/>
      <c r="G32" s="31"/>
      <c r="H32" s="31"/>
      <c r="I32" s="31"/>
      <c r="J32" s="31"/>
    </row>
    <row r="33" spans="1:10" ht="15.75">
      <c r="A33" s="181" t="s">
        <v>73</v>
      </c>
      <c r="B33" s="181"/>
      <c r="C33" s="181"/>
      <c r="D33" s="181"/>
      <c r="E33" s="181"/>
      <c r="F33" s="181"/>
      <c r="G33" s="181"/>
      <c r="H33" s="181"/>
      <c r="I33" s="181"/>
      <c r="J33" s="181"/>
    </row>
    <row r="34" spans="1:10" ht="15.75">
      <c r="A34" s="37"/>
      <c r="B34" s="37"/>
      <c r="C34" s="37"/>
      <c r="D34" s="37"/>
      <c r="E34" s="37"/>
      <c r="F34" s="37"/>
      <c r="G34" s="37"/>
      <c r="H34" s="37"/>
      <c r="I34" s="37"/>
      <c r="J34" s="37"/>
    </row>
    <row r="35" spans="1:10" ht="26.25" customHeight="1">
      <c r="A35" s="182" t="s">
        <v>47</v>
      </c>
      <c r="B35" s="182"/>
      <c r="C35" s="182"/>
      <c r="D35" s="182"/>
      <c r="E35" s="182"/>
      <c r="F35" s="182"/>
      <c r="G35" s="182"/>
      <c r="H35" s="182"/>
      <c r="I35" s="182"/>
      <c r="J35" s="182"/>
    </row>
    <row r="36" spans="1:10">
      <c r="A36" s="31"/>
      <c r="B36" s="31"/>
      <c r="C36" s="31"/>
      <c r="D36" s="31"/>
      <c r="E36" s="31"/>
      <c r="F36" s="31"/>
      <c r="G36" s="31"/>
      <c r="H36" s="31"/>
      <c r="I36" s="31"/>
      <c r="J36" s="31"/>
    </row>
    <row r="37" spans="1:10">
      <c r="A37" s="183" t="s">
        <v>48</v>
      </c>
      <c r="B37" s="183"/>
      <c r="C37" s="183"/>
      <c r="D37" s="183"/>
      <c r="E37" s="183"/>
      <c r="F37" s="183"/>
      <c r="G37" s="183"/>
      <c r="H37" s="183"/>
      <c r="I37" s="183"/>
      <c r="J37" s="183"/>
    </row>
    <row r="38" spans="1:10">
      <c r="A38" s="31"/>
      <c r="B38" s="38"/>
      <c r="C38" s="38"/>
      <c r="D38" s="38"/>
      <c r="E38" s="38"/>
      <c r="F38" s="38"/>
      <c r="G38" s="38"/>
      <c r="H38" s="38"/>
      <c r="I38" s="38"/>
      <c r="J38" s="38"/>
    </row>
    <row r="39" spans="1:10">
      <c r="A39" s="17">
        <v>7</v>
      </c>
      <c r="B39" s="160" t="s">
        <v>74</v>
      </c>
      <c r="C39" s="160"/>
      <c r="D39" s="160"/>
      <c r="E39" s="160"/>
      <c r="F39" s="160"/>
      <c r="G39" s="160"/>
      <c r="H39" s="160"/>
      <c r="I39" s="160"/>
      <c r="J39" s="160"/>
    </row>
    <row r="40" spans="1:10">
      <c r="A40" s="17">
        <v>8</v>
      </c>
      <c r="B40" s="160" t="s">
        <v>75</v>
      </c>
      <c r="C40" s="160"/>
      <c r="D40" s="160"/>
      <c r="E40" s="160"/>
      <c r="F40" s="160"/>
      <c r="G40" s="160"/>
      <c r="H40" s="160"/>
      <c r="I40" s="160"/>
      <c r="J40" s="160"/>
    </row>
    <row r="41" spans="1:10" ht="26.25" customHeight="1">
      <c r="A41" s="17">
        <v>9</v>
      </c>
      <c r="B41" s="159" t="s">
        <v>99</v>
      </c>
      <c r="C41" s="160"/>
      <c r="D41" s="160"/>
      <c r="E41" s="160"/>
      <c r="F41" s="160"/>
      <c r="G41" s="160"/>
      <c r="H41" s="160"/>
      <c r="I41" s="160"/>
      <c r="J41" s="160"/>
    </row>
    <row r="42" spans="1:10" ht="26.25" customHeight="1">
      <c r="A42" s="16">
        <v>10</v>
      </c>
      <c r="B42" s="159" t="s">
        <v>100</v>
      </c>
      <c r="C42" s="160"/>
      <c r="D42" s="160"/>
      <c r="E42" s="160"/>
      <c r="F42" s="160"/>
      <c r="G42" s="160"/>
      <c r="H42" s="160"/>
      <c r="I42" s="160"/>
      <c r="J42" s="160"/>
    </row>
    <row r="43" spans="1:10" ht="19.899999999999999" customHeight="1">
      <c r="A43" s="16">
        <v>11</v>
      </c>
      <c r="B43" s="159" t="s">
        <v>105</v>
      </c>
      <c r="C43" s="160"/>
      <c r="D43" s="160"/>
      <c r="E43" s="160"/>
      <c r="F43" s="160"/>
      <c r="G43" s="160"/>
      <c r="H43" s="160"/>
      <c r="I43" s="160"/>
      <c r="J43" s="160"/>
    </row>
    <row r="44" spans="1:10">
      <c r="A44" s="16"/>
      <c r="B44" s="20"/>
      <c r="C44" s="20"/>
      <c r="D44" s="20"/>
      <c r="E44" s="20"/>
      <c r="F44" s="20"/>
      <c r="G44" s="20"/>
      <c r="H44" s="20"/>
      <c r="I44" s="20"/>
      <c r="J44" s="20"/>
    </row>
    <row r="45" spans="1:10">
      <c r="A45" s="164" t="s">
        <v>49</v>
      </c>
      <c r="B45" s="164"/>
      <c r="C45" s="164"/>
      <c r="D45" s="164"/>
      <c r="E45" s="164"/>
      <c r="F45" s="164"/>
      <c r="G45" s="164"/>
      <c r="H45" s="164"/>
      <c r="I45" s="164"/>
      <c r="J45" s="164"/>
    </row>
    <row r="46" spans="1:10">
      <c r="A46" s="16"/>
      <c r="B46" s="20"/>
      <c r="C46" s="20"/>
      <c r="D46" s="20"/>
      <c r="E46" s="20"/>
      <c r="F46" s="20"/>
      <c r="G46" s="20"/>
      <c r="H46" s="20"/>
      <c r="I46" s="20"/>
      <c r="J46" s="20"/>
    </row>
    <row r="47" spans="1:10" ht="15.75" customHeight="1">
      <c r="A47" s="17">
        <v>12</v>
      </c>
      <c r="B47" s="159" t="s">
        <v>101</v>
      </c>
      <c r="C47" s="160"/>
      <c r="D47" s="160"/>
      <c r="E47" s="160"/>
      <c r="F47" s="160"/>
      <c r="G47" s="160"/>
      <c r="H47" s="160"/>
      <c r="I47" s="160"/>
      <c r="J47" s="160"/>
    </row>
    <row r="48" spans="1:10">
      <c r="A48" s="17"/>
      <c r="B48" s="178" t="s">
        <v>21</v>
      </c>
      <c r="C48" s="178"/>
      <c r="D48" s="178"/>
      <c r="E48" s="178"/>
      <c r="F48" s="178"/>
      <c r="G48" s="178"/>
      <c r="H48" s="178"/>
      <c r="I48" s="178"/>
      <c r="J48" s="178"/>
    </row>
    <row r="49" spans="1:10" ht="68.25" customHeight="1">
      <c r="A49" s="17"/>
      <c r="B49" s="39" t="s">
        <v>50</v>
      </c>
      <c r="C49" s="178" t="s">
        <v>102</v>
      </c>
      <c r="D49" s="178"/>
      <c r="E49" s="178"/>
      <c r="F49" s="178"/>
      <c r="G49" s="178"/>
      <c r="H49" s="178"/>
      <c r="I49" s="178"/>
      <c r="J49" s="178"/>
    </row>
    <row r="50" spans="1:10" ht="29.25" customHeight="1">
      <c r="A50" s="17"/>
      <c r="B50" s="39" t="s">
        <v>50</v>
      </c>
      <c r="C50" s="178" t="s">
        <v>103</v>
      </c>
      <c r="D50" s="178"/>
      <c r="E50" s="178"/>
      <c r="F50" s="178"/>
      <c r="G50" s="178"/>
      <c r="H50" s="178"/>
      <c r="I50" s="178"/>
      <c r="J50" s="178"/>
    </row>
    <row r="51" spans="1:10">
      <c r="A51" s="17"/>
      <c r="B51" s="39"/>
      <c r="C51" s="39"/>
      <c r="D51" s="39"/>
      <c r="E51" s="39"/>
      <c r="F51" s="39"/>
      <c r="G51" s="39"/>
      <c r="H51" s="39"/>
      <c r="I51" s="39"/>
      <c r="J51" s="39"/>
    </row>
    <row r="52" spans="1:10" ht="29.25" customHeight="1">
      <c r="A52" s="164" t="s">
        <v>58</v>
      </c>
      <c r="B52" s="164"/>
      <c r="C52" s="164"/>
      <c r="D52" s="164"/>
      <c r="E52" s="164"/>
      <c r="F52" s="164"/>
      <c r="G52" s="164"/>
      <c r="H52" s="164"/>
      <c r="I52" s="164"/>
      <c r="J52" s="164"/>
    </row>
    <row r="53" spans="1:10">
      <c r="A53" s="17"/>
      <c r="B53" s="39"/>
      <c r="C53" s="39"/>
      <c r="D53" s="39"/>
      <c r="E53" s="39"/>
      <c r="F53" s="39"/>
      <c r="G53" s="39"/>
      <c r="H53" s="39"/>
      <c r="I53" s="39"/>
      <c r="J53" s="39"/>
    </row>
    <row r="54" spans="1:10" ht="68.25" customHeight="1">
      <c r="A54" s="165" t="s">
        <v>104</v>
      </c>
      <c r="B54" s="165"/>
      <c r="C54" s="165"/>
      <c r="D54" s="165"/>
      <c r="E54" s="165"/>
      <c r="F54" s="165"/>
      <c r="G54" s="165"/>
      <c r="H54" s="165"/>
      <c r="I54" s="165"/>
      <c r="J54" s="165"/>
    </row>
    <row r="55" spans="1:10" ht="12.75" customHeight="1">
      <c r="A55" s="84"/>
      <c r="B55" s="84"/>
      <c r="C55" s="80"/>
      <c r="D55" s="80"/>
      <c r="E55" s="80"/>
      <c r="F55" s="80"/>
      <c r="G55" s="80"/>
      <c r="H55" s="80"/>
      <c r="I55" s="80"/>
      <c r="J55" s="80"/>
    </row>
    <row r="56" spans="1:10">
      <c r="A56" s="179" t="s">
        <v>76</v>
      </c>
      <c r="B56" s="179"/>
      <c r="C56" s="39"/>
      <c r="D56" s="39"/>
      <c r="E56" s="39"/>
      <c r="F56" s="39"/>
      <c r="G56" s="39"/>
      <c r="H56" s="39"/>
      <c r="I56" s="39"/>
      <c r="J56" s="39"/>
    </row>
    <row r="57" spans="1:10" ht="44.45" customHeight="1">
      <c r="A57" s="16">
        <v>13</v>
      </c>
      <c r="B57" s="159" t="s">
        <v>115</v>
      </c>
      <c r="C57" s="160"/>
      <c r="D57" s="160"/>
      <c r="E57" s="160"/>
      <c r="F57" s="160"/>
      <c r="G57" s="160"/>
      <c r="H57" s="160"/>
      <c r="I57" s="160"/>
      <c r="J57" s="160"/>
    </row>
    <row r="58" spans="1:10" ht="69.599999999999994" customHeight="1">
      <c r="A58" s="81">
        <v>14</v>
      </c>
      <c r="B58" s="159" t="s">
        <v>106</v>
      </c>
      <c r="C58" s="166"/>
      <c r="D58" s="166"/>
      <c r="E58" s="166"/>
      <c r="F58" s="166"/>
      <c r="G58" s="166"/>
      <c r="H58" s="166"/>
      <c r="I58" s="166"/>
      <c r="J58" s="166"/>
    </row>
    <row r="59" spans="1:10" ht="57.6" customHeight="1">
      <c r="A59" s="16">
        <v>15</v>
      </c>
      <c r="B59" s="159" t="s">
        <v>107</v>
      </c>
      <c r="C59" s="166"/>
      <c r="D59" s="166"/>
      <c r="E59" s="166"/>
      <c r="F59" s="166"/>
      <c r="G59" s="166"/>
      <c r="H59" s="166"/>
      <c r="I59" s="166"/>
      <c r="J59" s="166"/>
    </row>
    <row r="60" spans="1:10" ht="20.25" customHeight="1">
      <c r="A60" s="157" t="s">
        <v>77</v>
      </c>
      <c r="B60" s="157"/>
      <c r="C60" s="167"/>
      <c r="D60" s="77"/>
      <c r="E60" s="77"/>
      <c r="F60" s="77"/>
      <c r="G60" s="77"/>
      <c r="H60" s="77"/>
      <c r="I60" s="77"/>
      <c r="J60" s="77"/>
    </row>
    <row r="61" spans="1:10" ht="30.75" customHeight="1">
      <c r="A61" s="16">
        <v>16</v>
      </c>
      <c r="B61" s="159" t="s">
        <v>108</v>
      </c>
      <c r="C61" s="160"/>
      <c r="D61" s="160"/>
      <c r="E61" s="160"/>
      <c r="F61" s="160"/>
      <c r="G61" s="160"/>
      <c r="H61" s="160"/>
      <c r="I61" s="160"/>
      <c r="J61" s="160"/>
    </row>
    <row r="62" spans="1:10" ht="13.5">
      <c r="A62" s="16" t="s">
        <v>18</v>
      </c>
      <c r="B62" s="161" t="s">
        <v>21</v>
      </c>
      <c r="C62" s="161"/>
      <c r="D62" s="161"/>
      <c r="E62" s="161"/>
      <c r="F62" s="161"/>
      <c r="G62" s="161"/>
      <c r="H62" s="161"/>
      <c r="I62" s="161"/>
      <c r="J62" s="161"/>
    </row>
    <row r="63" spans="1:10" ht="13.5">
      <c r="A63" s="16"/>
      <c r="B63" s="161" t="s">
        <v>22</v>
      </c>
      <c r="C63" s="161"/>
      <c r="D63" s="161"/>
      <c r="E63" s="161"/>
      <c r="F63" s="161"/>
      <c r="G63" s="161"/>
      <c r="H63" s="161"/>
      <c r="I63" s="161"/>
      <c r="J63" s="161"/>
    </row>
    <row r="64" spans="1:10" ht="27.75" customHeight="1">
      <c r="A64" s="16">
        <v>17</v>
      </c>
      <c r="B64" s="159" t="s">
        <v>109</v>
      </c>
      <c r="C64" s="160"/>
      <c r="D64" s="160"/>
      <c r="E64" s="160"/>
      <c r="F64" s="160"/>
      <c r="G64" s="160"/>
      <c r="H64" s="160"/>
      <c r="I64" s="160"/>
      <c r="J64" s="160"/>
    </row>
    <row r="65" spans="1:10" ht="20.25" customHeight="1">
      <c r="A65" s="162" t="s">
        <v>78</v>
      </c>
      <c r="B65" s="163"/>
      <c r="C65" s="163"/>
      <c r="D65" s="163"/>
      <c r="E65" s="163"/>
      <c r="F65" s="20"/>
      <c r="G65" s="20"/>
      <c r="H65" s="20"/>
      <c r="I65" s="20"/>
      <c r="J65" s="20"/>
    </row>
    <row r="66" spans="1:10" ht="41.25" customHeight="1">
      <c r="A66" s="16">
        <v>18</v>
      </c>
      <c r="B66" s="159" t="s">
        <v>110</v>
      </c>
      <c r="C66" s="160"/>
      <c r="D66" s="160"/>
      <c r="E66" s="160"/>
      <c r="F66" s="160"/>
      <c r="G66" s="160"/>
      <c r="H66" s="160"/>
      <c r="I66" s="160"/>
      <c r="J66" s="160"/>
    </row>
    <row r="67" spans="1:10" ht="13.5">
      <c r="A67" s="16"/>
      <c r="B67" s="161" t="s">
        <v>51</v>
      </c>
      <c r="C67" s="161"/>
      <c r="D67" s="161"/>
      <c r="E67" s="161"/>
      <c r="F67" s="161"/>
      <c r="G67" s="161"/>
      <c r="H67" s="161"/>
      <c r="I67" s="161"/>
      <c r="J67" s="161"/>
    </row>
    <row r="68" spans="1:10" ht="15" customHeight="1">
      <c r="A68" s="16"/>
      <c r="B68" s="40" t="s">
        <v>50</v>
      </c>
      <c r="C68" s="161" t="s">
        <v>111</v>
      </c>
      <c r="D68" s="161"/>
      <c r="E68" s="161"/>
      <c r="F68" s="161"/>
      <c r="G68" s="161"/>
      <c r="H68" s="161"/>
      <c r="I68" s="161"/>
      <c r="J68" s="161"/>
    </row>
    <row r="69" spans="1:10" ht="28.5" customHeight="1">
      <c r="A69" s="16"/>
      <c r="B69" s="40" t="s">
        <v>50</v>
      </c>
      <c r="C69" s="161" t="s">
        <v>52</v>
      </c>
      <c r="D69" s="161"/>
      <c r="E69" s="161"/>
      <c r="F69" s="161"/>
      <c r="G69" s="161"/>
      <c r="H69" s="161"/>
      <c r="I69" s="161"/>
      <c r="J69" s="161"/>
    </row>
    <row r="70" spans="1:10" ht="21" customHeight="1">
      <c r="A70" s="157" t="s">
        <v>79</v>
      </c>
      <c r="B70" s="158"/>
      <c r="C70" s="158"/>
      <c r="D70" s="158"/>
      <c r="E70" s="79"/>
      <c r="F70" s="79"/>
      <c r="G70" s="79"/>
      <c r="H70" s="79"/>
      <c r="I70" s="79"/>
      <c r="J70" s="79"/>
    </row>
    <row r="71" spans="1:10" ht="45.75" customHeight="1">
      <c r="A71" s="16">
        <v>19</v>
      </c>
      <c r="B71" s="159" t="s">
        <v>112</v>
      </c>
      <c r="C71" s="160"/>
      <c r="D71" s="160"/>
      <c r="E71" s="160"/>
      <c r="F71" s="160"/>
      <c r="G71" s="160"/>
      <c r="H71" s="160"/>
      <c r="I71" s="160"/>
      <c r="J71" s="160"/>
    </row>
    <row r="72" spans="1:10" ht="20.25" customHeight="1">
      <c r="A72" s="176" t="s">
        <v>80</v>
      </c>
      <c r="B72" s="176"/>
      <c r="C72" s="176"/>
      <c r="D72" s="176"/>
      <c r="E72" s="20"/>
      <c r="F72" s="20"/>
      <c r="G72" s="20"/>
      <c r="H72" s="20"/>
      <c r="I72" s="20"/>
      <c r="J72" s="20"/>
    </row>
    <row r="73" spans="1:10" ht="27.75" customHeight="1">
      <c r="A73" s="16">
        <v>20</v>
      </c>
      <c r="B73" s="159" t="s">
        <v>113</v>
      </c>
      <c r="C73" s="160"/>
      <c r="D73" s="160"/>
      <c r="E73" s="160"/>
      <c r="F73" s="160"/>
      <c r="G73" s="160"/>
      <c r="H73" s="160"/>
      <c r="I73" s="160"/>
      <c r="J73" s="160"/>
    </row>
    <row r="74" spans="1:10">
      <c r="A74" s="16"/>
      <c r="B74" s="20"/>
      <c r="C74" s="20"/>
      <c r="D74" s="20"/>
      <c r="E74" s="20"/>
      <c r="F74" s="20"/>
      <c r="G74" s="20"/>
      <c r="H74" s="20"/>
      <c r="I74" s="20"/>
      <c r="J74" s="20"/>
    </row>
    <row r="75" spans="1:10" ht="15">
      <c r="A75" s="184" t="s">
        <v>17</v>
      </c>
      <c r="B75" s="185"/>
      <c r="C75" s="185"/>
      <c r="D75" s="185"/>
      <c r="E75" s="185"/>
      <c r="F75" s="185"/>
      <c r="G75" s="185"/>
      <c r="H75" s="185"/>
      <c r="I75" s="185"/>
      <c r="J75" s="185"/>
    </row>
    <row r="76" spans="1:10">
      <c r="A76" s="16"/>
      <c r="B76" s="20"/>
      <c r="C76" s="20"/>
      <c r="D76" s="20"/>
      <c r="E76" s="20"/>
      <c r="F76" s="20"/>
      <c r="G76" s="20"/>
      <c r="H76" s="20"/>
      <c r="I76" s="20"/>
      <c r="J76" s="20"/>
    </row>
    <row r="77" spans="1:10" ht="45.75" customHeight="1">
      <c r="A77" s="165" t="s">
        <v>87</v>
      </c>
      <c r="B77" s="186"/>
      <c r="C77" s="186"/>
      <c r="D77" s="186"/>
      <c r="E77" s="186"/>
      <c r="F77" s="186"/>
      <c r="G77" s="186"/>
      <c r="H77" s="186"/>
      <c r="I77" s="186"/>
      <c r="J77" s="186"/>
    </row>
    <row r="78" spans="1:10" ht="9.75" customHeight="1">
      <c r="A78" s="80"/>
      <c r="B78" s="78"/>
      <c r="C78" s="78"/>
      <c r="D78" s="78"/>
      <c r="E78" s="78"/>
      <c r="F78" s="78"/>
      <c r="G78" s="78"/>
      <c r="H78" s="78"/>
      <c r="I78" s="78"/>
      <c r="J78" s="78"/>
    </row>
    <row r="79" spans="1:10" ht="29.25" customHeight="1">
      <c r="A79" s="182" t="s">
        <v>83</v>
      </c>
      <c r="B79" s="182"/>
      <c r="C79" s="182"/>
      <c r="D79" s="182"/>
      <c r="E79" s="163"/>
      <c r="F79" s="163"/>
      <c r="G79" s="163"/>
      <c r="H79" s="163"/>
      <c r="I79" s="163"/>
      <c r="J79" s="163"/>
    </row>
    <row r="80" spans="1:10">
      <c r="A80" s="16"/>
      <c r="B80" s="20"/>
      <c r="C80" s="20"/>
      <c r="D80" s="20"/>
      <c r="E80" s="20"/>
      <c r="F80" s="20"/>
      <c r="G80" s="20"/>
      <c r="H80" s="20"/>
      <c r="I80" s="20"/>
      <c r="J80" s="20"/>
    </row>
    <row r="81" spans="1:10" ht="29.25" customHeight="1">
      <c r="A81" s="16">
        <v>21</v>
      </c>
      <c r="B81" s="160" t="s">
        <v>81</v>
      </c>
      <c r="C81" s="160"/>
      <c r="D81" s="160"/>
      <c r="E81" s="160"/>
      <c r="F81" s="160"/>
      <c r="G81" s="160"/>
      <c r="H81" s="160"/>
      <c r="I81" s="160"/>
      <c r="J81" s="160"/>
    </row>
    <row r="82" spans="1:10" ht="30.75" customHeight="1">
      <c r="A82" s="16">
        <v>22</v>
      </c>
      <c r="B82" s="160" t="s">
        <v>82</v>
      </c>
      <c r="C82" s="160"/>
      <c r="D82" s="160"/>
      <c r="E82" s="160"/>
      <c r="F82" s="160"/>
      <c r="G82" s="160"/>
      <c r="H82" s="160"/>
      <c r="I82" s="160"/>
      <c r="J82" s="160"/>
    </row>
    <row r="83" spans="1:10" ht="27.75" customHeight="1">
      <c r="A83" s="16">
        <v>23</v>
      </c>
      <c r="B83" s="160" t="s">
        <v>88</v>
      </c>
      <c r="C83" s="160"/>
      <c r="D83" s="160"/>
      <c r="E83" s="160"/>
      <c r="F83" s="160"/>
      <c r="G83" s="160"/>
      <c r="H83" s="160"/>
      <c r="I83" s="160"/>
      <c r="J83" s="160"/>
    </row>
    <row r="84" spans="1:10">
      <c r="A84" s="16"/>
      <c r="B84" s="20"/>
      <c r="C84" s="20"/>
      <c r="D84" s="20"/>
      <c r="E84" s="20"/>
      <c r="F84" s="20"/>
      <c r="G84" s="20"/>
      <c r="H84" s="20"/>
      <c r="I84" s="20"/>
      <c r="J84" s="20"/>
    </row>
    <row r="85" spans="1:10" ht="21.75" customHeight="1">
      <c r="A85" s="190" t="s">
        <v>21</v>
      </c>
      <c r="B85" s="190"/>
      <c r="C85" s="20"/>
      <c r="D85" s="20"/>
      <c r="E85" s="20"/>
      <c r="F85" s="20"/>
      <c r="G85" s="20"/>
      <c r="H85" s="20"/>
      <c r="I85" s="20"/>
      <c r="J85" s="20"/>
    </row>
    <row r="86" spans="1:10">
      <c r="A86" s="16"/>
      <c r="B86" s="20"/>
      <c r="C86" s="20"/>
      <c r="D86" s="20"/>
      <c r="E86" s="20"/>
      <c r="F86" s="20"/>
      <c r="G86" s="20"/>
      <c r="H86" s="20"/>
      <c r="I86" s="20"/>
      <c r="J86" s="20"/>
    </row>
    <row r="87" spans="1:10" ht="71.25" customHeight="1">
      <c r="A87" s="177" t="s">
        <v>94</v>
      </c>
      <c r="B87" s="189"/>
      <c r="C87" s="189"/>
      <c r="D87" s="189"/>
      <c r="E87" s="189"/>
      <c r="F87" s="189"/>
      <c r="G87" s="189"/>
      <c r="H87" s="189"/>
      <c r="I87" s="189"/>
      <c r="J87" s="189"/>
    </row>
    <row r="88" spans="1:10" ht="10.15" customHeight="1">
      <c r="A88" s="16"/>
      <c r="B88" s="41"/>
      <c r="C88" s="41"/>
      <c r="D88" s="41"/>
      <c r="E88" s="41"/>
      <c r="F88" s="41"/>
      <c r="G88" s="41"/>
      <c r="H88" s="41"/>
      <c r="I88" s="41"/>
      <c r="J88" s="41"/>
    </row>
    <row r="90" spans="1:10" ht="20.25">
      <c r="A90" s="82" t="s">
        <v>95</v>
      </c>
      <c r="B90" s="82"/>
      <c r="C90" s="82"/>
    </row>
    <row r="91" spans="1:10" ht="15.75">
      <c r="A91" s="187" t="s">
        <v>143</v>
      </c>
      <c r="B91" s="188"/>
      <c r="C91" s="188"/>
      <c r="D91" s="188"/>
    </row>
  </sheetData>
  <mergeCells count="57">
    <mergeCell ref="B83:J83"/>
    <mergeCell ref="A91:D91"/>
    <mergeCell ref="A87:J87"/>
    <mergeCell ref="A85:B85"/>
    <mergeCell ref="A79:J79"/>
    <mergeCell ref="B73:J73"/>
    <mergeCell ref="A75:J75"/>
    <mergeCell ref="A77:J77"/>
    <mergeCell ref="B81:J81"/>
    <mergeCell ref="B82:J82"/>
    <mergeCell ref="A21:A22"/>
    <mergeCell ref="B21:J22"/>
    <mergeCell ref="B40:J40"/>
    <mergeCell ref="A33:J33"/>
    <mergeCell ref="A35:J35"/>
    <mergeCell ref="A37:J37"/>
    <mergeCell ref="A72:D72"/>
    <mergeCell ref="B27:J27"/>
    <mergeCell ref="B28:J28"/>
    <mergeCell ref="B29:J29"/>
    <mergeCell ref="B42:J42"/>
    <mergeCell ref="A45:J45"/>
    <mergeCell ref="B47:J47"/>
    <mergeCell ref="B41:J41"/>
    <mergeCell ref="B48:J48"/>
    <mergeCell ref="C49:J49"/>
    <mergeCell ref="C50:J50"/>
    <mergeCell ref="A56:B56"/>
    <mergeCell ref="B62:J62"/>
    <mergeCell ref="B58:J58"/>
    <mergeCell ref="B71:J71"/>
    <mergeCell ref="C68:J68"/>
    <mergeCell ref="B3:E3"/>
    <mergeCell ref="A13:J13"/>
    <mergeCell ref="A14:J14"/>
    <mergeCell ref="A15:J15"/>
    <mergeCell ref="A17:J17"/>
    <mergeCell ref="A7:J7"/>
    <mergeCell ref="A9:J9"/>
    <mergeCell ref="A11:J11"/>
    <mergeCell ref="A12:J12"/>
    <mergeCell ref="A8:J8"/>
    <mergeCell ref="A70:D70"/>
    <mergeCell ref="B61:J61"/>
    <mergeCell ref="B39:J39"/>
    <mergeCell ref="B67:J67"/>
    <mergeCell ref="A65:E65"/>
    <mergeCell ref="A52:J52"/>
    <mergeCell ref="A54:J54"/>
    <mergeCell ref="B57:J57"/>
    <mergeCell ref="B59:J59"/>
    <mergeCell ref="A60:C60"/>
    <mergeCell ref="C69:J69"/>
    <mergeCell ref="B63:J63"/>
    <mergeCell ref="B64:J64"/>
    <mergeCell ref="B66:J66"/>
    <mergeCell ref="B43:J43"/>
  </mergeCells>
  <phoneticPr fontId="0" type="noConversion"/>
  <pageMargins left="0.75" right="0.75" top="1" bottom="1" header="0.5" footer="0.5"/>
  <pageSetup paperSize="9" orientation="portrait" r:id="rId1"/>
  <headerFooter alignWithMargins="0"/>
  <rowBreaks count="2" manualBreakCount="2">
    <brk id="36" max="16383" man="1"/>
    <brk id="64" max="16383"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2:L58"/>
  <sheetViews>
    <sheetView topLeftCell="A43" zoomScale="150" zoomScaleNormal="150" workbookViewId="0">
      <selection activeCell="D27" sqref="D27"/>
    </sheetView>
  </sheetViews>
  <sheetFormatPr defaultRowHeight="12.75"/>
  <cols>
    <col min="1" max="1" width="11.7109375" customWidth="1"/>
    <col min="2" max="2" width="52" customWidth="1"/>
    <col min="3" max="3" width="11.42578125" customWidth="1"/>
    <col min="4" max="4" width="19.140625" customWidth="1"/>
    <col min="5" max="5" width="4.140625" customWidth="1"/>
    <col min="6" max="6" width="12.7109375" hidden="1" customWidth="1"/>
    <col min="7" max="7" width="15" hidden="1" customWidth="1"/>
    <col min="8" max="8" width="14.42578125" hidden="1" customWidth="1"/>
    <col min="9" max="9" width="13.85546875" hidden="1" customWidth="1"/>
    <col min="10" max="11" width="9.140625" hidden="1" customWidth="1"/>
    <col min="12" max="12" width="22.42578125" customWidth="1"/>
    <col min="13" max="14" width="9.140625" customWidth="1"/>
  </cols>
  <sheetData>
    <row r="2" spans="1:7">
      <c r="B2" s="220" t="s">
        <v>138</v>
      </c>
    </row>
    <row r="3" spans="1:7" ht="27.75" customHeight="1">
      <c r="B3" s="221"/>
    </row>
    <row r="4" spans="1:7" ht="6.75" customHeight="1"/>
    <row r="5" spans="1:7" ht="21" customHeight="1">
      <c r="B5" s="218" t="s">
        <v>139</v>
      </c>
      <c r="C5" s="219"/>
      <c r="D5" s="219"/>
      <c r="E5" s="90"/>
    </row>
    <row r="6" spans="1:7" ht="6.75" customHeight="1"/>
    <row r="7" spans="1:7" ht="15" customHeight="1">
      <c r="B7" s="195" t="s">
        <v>0</v>
      </c>
      <c r="C7" s="195"/>
      <c r="D7" s="195"/>
      <c r="E7" s="91"/>
    </row>
    <row r="8" spans="1:7" ht="6" customHeight="1"/>
    <row r="9" spans="1:7" ht="16.5" customHeight="1">
      <c r="A9" s="229" t="s">
        <v>119</v>
      </c>
      <c r="B9" s="229"/>
      <c r="C9" s="229"/>
      <c r="D9" s="229"/>
      <c r="E9" s="229"/>
    </row>
    <row r="10" spans="1:7" ht="8.25" customHeight="1"/>
    <row r="11" spans="1:7">
      <c r="A11" s="43" t="s">
        <v>27</v>
      </c>
      <c r="B11" s="119"/>
      <c r="D11" s="1" t="s">
        <v>1</v>
      </c>
      <c r="E11" s="1"/>
    </row>
    <row r="12" spans="1:7">
      <c r="A12" s="43" t="s">
        <v>28</v>
      </c>
      <c r="B12" s="119"/>
      <c r="D12" s="141" t="s">
        <v>18</v>
      </c>
      <c r="E12" s="117"/>
    </row>
    <row r="13" spans="1:7">
      <c r="A13" s="43" t="s">
        <v>29</v>
      </c>
      <c r="B13" s="119"/>
    </row>
    <row r="14" spans="1:7">
      <c r="A14" s="44" t="s">
        <v>30</v>
      </c>
      <c r="B14" s="120"/>
    </row>
    <row r="15" spans="1:7" ht="13.5" thickBot="1">
      <c r="B15" s="42"/>
    </row>
    <row r="16" spans="1:7" ht="21" customHeight="1">
      <c r="A16" s="224" t="s">
        <v>39</v>
      </c>
      <c r="B16" s="225"/>
      <c r="C16" s="222">
        <v>1</v>
      </c>
      <c r="D16" s="223"/>
      <c r="E16" s="103"/>
      <c r="F16" t="s">
        <v>18</v>
      </c>
      <c r="G16" s="50" t="s">
        <v>32</v>
      </c>
    </row>
    <row r="17" spans="1:12" ht="6.75" customHeight="1">
      <c r="B17" s="42"/>
      <c r="G17" s="51" t="s">
        <v>33</v>
      </c>
    </row>
    <row r="18" spans="1:12" ht="6.75" customHeight="1">
      <c r="G18" s="52" t="s">
        <v>34</v>
      </c>
    </row>
    <row r="19" spans="1:12" ht="21.75" customHeight="1">
      <c r="A19" s="196" t="s">
        <v>91</v>
      </c>
      <c r="B19" s="197"/>
      <c r="C19" s="198"/>
      <c r="D19" s="142">
        <v>1</v>
      </c>
      <c r="E19" s="104"/>
      <c r="G19" s="52" t="s">
        <v>35</v>
      </c>
    </row>
    <row r="20" spans="1:12" ht="9.75" customHeight="1" thickBot="1">
      <c r="A20" s="199"/>
      <c r="B20" s="200"/>
      <c r="C20" s="201"/>
      <c r="G20" s="49" t="s">
        <v>36</v>
      </c>
    </row>
    <row r="21" spans="1:12" ht="5.25" customHeight="1">
      <c r="A21" s="202"/>
      <c r="B21" s="203"/>
      <c r="C21" s="204"/>
    </row>
    <row r="22" spans="1:12" ht="9" customHeight="1">
      <c r="A22" s="89"/>
      <c r="B22" s="89"/>
      <c r="C22" s="89"/>
    </row>
    <row r="23" spans="1:12" ht="41.25" customHeight="1">
      <c r="A23" s="226" t="s">
        <v>117</v>
      </c>
      <c r="B23" s="227"/>
      <c r="C23" s="228"/>
      <c r="D23" s="143">
        <v>70</v>
      </c>
      <c r="E23" s="105"/>
      <c r="G23">
        <v>60</v>
      </c>
    </row>
    <row r="24" spans="1:12" ht="17.45" customHeight="1" thickBot="1">
      <c r="G24">
        <v>70</v>
      </c>
    </row>
    <row r="25" spans="1:12">
      <c r="A25" s="205" t="s">
        <v>120</v>
      </c>
      <c r="B25" s="205"/>
      <c r="C25" s="205"/>
      <c r="D25" s="139" t="s">
        <v>2</v>
      </c>
      <c r="E25" s="1"/>
      <c r="G25" s="48" t="s">
        <v>37</v>
      </c>
      <c r="H25" t="s">
        <v>18</v>
      </c>
    </row>
    <row r="26" spans="1:12" ht="6.75" customHeight="1" thickBot="1">
      <c r="B26" s="2"/>
      <c r="C26" s="2"/>
      <c r="D26" t="s">
        <v>18</v>
      </c>
      <c r="G26" s="49" t="s">
        <v>38</v>
      </c>
    </row>
    <row r="27" spans="1:12">
      <c r="A27" s="206" t="s">
        <v>121</v>
      </c>
      <c r="B27" s="207"/>
      <c r="C27" s="208"/>
      <c r="D27" s="121"/>
      <c r="E27" s="106"/>
      <c r="F27" s="18" t="s">
        <v>18</v>
      </c>
    </row>
    <row r="28" spans="1:12">
      <c r="A28" s="144" t="s">
        <v>18</v>
      </c>
      <c r="B28" s="191" t="str">
        <f>IF(D19=1,"Basic salary (pensionable)","")</f>
        <v>Basic salary (pensionable)</v>
      </c>
      <c r="C28" s="192"/>
      <c r="D28" s="122">
        <f>IF(D19=1,IF(D23=60,D27*0.6,IF(D19=1,IF(D23=70,D27*0.7))),0)</f>
        <v>0</v>
      </c>
      <c r="E28" s="107"/>
      <c r="G28" s="74" t="s">
        <v>18</v>
      </c>
    </row>
    <row r="29" spans="1:12">
      <c r="A29" s="144" t="s">
        <v>18</v>
      </c>
      <c r="B29" s="191" t="str">
        <f>IF(D19=1,"Employer's contribution to GEPF","")</f>
        <v>Employer's contribution to GEPF</v>
      </c>
      <c r="C29" s="192"/>
      <c r="D29" s="122">
        <f>G29</f>
        <v>0</v>
      </c>
      <c r="E29" s="107"/>
      <c r="F29" s="45">
        <f>IF(C16&lt;3,D28*0.13,D28*0.16)</f>
        <v>0</v>
      </c>
      <c r="G29" s="74">
        <f>ROUND(F29,2)</f>
        <v>0</v>
      </c>
    </row>
    <row r="30" spans="1:12">
      <c r="A30" s="145" t="s">
        <v>18</v>
      </c>
      <c r="B30" s="191" t="str">
        <f>IF(D19=1,"Flexible portion of package","TCE package")</f>
        <v>Flexible portion of package</v>
      </c>
      <c r="C30" s="192"/>
      <c r="D30" s="122">
        <f>D27-(D28+D29)</f>
        <v>0</v>
      </c>
      <c r="E30" s="107"/>
    </row>
    <row r="31" spans="1:12">
      <c r="B31" s="2"/>
      <c r="C31" s="2"/>
      <c r="D31" s="13"/>
      <c r="E31" s="13"/>
    </row>
    <row r="32" spans="1:12">
      <c r="A32" s="205" t="str">
        <f>IF(D19=1,"Composition of flexible portion","Composition of TCE package")</f>
        <v>Composition of flexible portion</v>
      </c>
      <c r="B32" s="205"/>
      <c r="C32" s="205"/>
      <c r="D32" s="140" t="s">
        <v>2</v>
      </c>
      <c r="E32" s="14"/>
      <c r="H32" s="47"/>
      <c r="I32" s="47"/>
      <c r="J32" s="47"/>
      <c r="K32" s="47"/>
      <c r="L32" s="47"/>
    </row>
    <row r="33" spans="1:12" ht="5.25" customHeight="1">
      <c r="B33" s="3"/>
      <c r="C33" s="3"/>
      <c r="D33" s="14"/>
      <c r="E33" s="14"/>
      <c r="H33" s="47"/>
      <c r="I33" s="47"/>
      <c r="J33" s="47"/>
      <c r="K33" s="47"/>
      <c r="L33" s="47"/>
    </row>
    <row r="34" spans="1:12">
      <c r="A34" s="211" t="s">
        <v>23</v>
      </c>
      <c r="B34" s="212"/>
      <c r="C34" s="3"/>
      <c r="D34" s="156">
        <f>D30-(D37+D41+D42+D43+D44)</f>
        <v>0</v>
      </c>
      <c r="E34" s="108"/>
      <c r="H34" s="47"/>
      <c r="I34" s="47"/>
      <c r="J34" s="47"/>
      <c r="K34" s="47"/>
      <c r="L34" s="47"/>
    </row>
    <row r="35" spans="1:12" ht="13.5" thickBot="1">
      <c r="A35" s="216" t="s">
        <v>19</v>
      </c>
      <c r="B35" s="217"/>
      <c r="C35" s="146" t="str">
        <f>IF(D35&gt;D30,"ERROR","OK")</f>
        <v>OK</v>
      </c>
      <c r="D35" s="156">
        <f>(D37+D41+D42+D43+D44)</f>
        <v>0</v>
      </c>
      <c r="E35" s="108"/>
      <c r="F35" s="61" t="s">
        <v>18</v>
      </c>
    </row>
    <row r="36" spans="1:12">
      <c r="C36" s="7"/>
      <c r="D36" s="147"/>
      <c r="E36" s="13"/>
      <c r="F36" s="61" t="s">
        <v>18</v>
      </c>
      <c r="H36" s="55" t="s">
        <v>60</v>
      </c>
      <c r="I36" s="56"/>
      <c r="J36" s="57"/>
    </row>
    <row r="37" spans="1:12" ht="15" customHeight="1">
      <c r="A37" s="232" t="s">
        <v>84</v>
      </c>
      <c r="B37" s="148" t="s">
        <v>97</v>
      </c>
      <c r="C37" s="123"/>
      <c r="D37" s="213">
        <f>IF(C38&gt;C37,C37,C38)</f>
        <v>0</v>
      </c>
      <c r="E37" s="92"/>
      <c r="F37">
        <f>IF(C38&gt;C37,C37,C38)</f>
        <v>0</v>
      </c>
      <c r="H37" s="58" t="s">
        <v>124</v>
      </c>
      <c r="J37" s="4"/>
    </row>
    <row r="38" spans="1:12" ht="51" customHeight="1" thickBot="1">
      <c r="A38" s="233"/>
      <c r="B38" s="149" t="s">
        <v>114</v>
      </c>
      <c r="C38" s="124"/>
      <c r="D38" s="214"/>
      <c r="E38" s="92"/>
      <c r="F38" s="70">
        <f>D37</f>
        <v>0</v>
      </c>
      <c r="H38" s="150" t="s">
        <v>123</v>
      </c>
      <c r="J38" s="4"/>
    </row>
    <row r="39" spans="1:12" ht="27.75" customHeight="1" thickBot="1">
      <c r="A39" s="233"/>
      <c r="B39" s="247" t="s">
        <v>90</v>
      </c>
      <c r="C39" s="248"/>
      <c r="D39" s="214"/>
      <c r="E39" s="92"/>
      <c r="F39" s="118">
        <v>6</v>
      </c>
      <c r="G39" s="42" t="s">
        <v>18</v>
      </c>
      <c r="H39" s="58" t="s">
        <v>125</v>
      </c>
      <c r="J39" s="4"/>
    </row>
    <row r="40" spans="1:12" ht="29.25" customHeight="1" thickBot="1">
      <c r="A40" s="234"/>
      <c r="B40" s="231">
        <v>1</v>
      </c>
      <c r="C40" s="231"/>
      <c r="D40" s="215"/>
      <c r="E40" s="93"/>
      <c r="F40" s="42"/>
      <c r="G40" s="42"/>
      <c r="H40" s="58" t="s">
        <v>126</v>
      </c>
      <c r="J40" s="4"/>
    </row>
    <row r="41" spans="1:12" ht="18.75" customHeight="1" thickBot="1">
      <c r="A41" s="209" t="str">
        <f>IF(D19=1,"13th Cheque (payable in month of birth)","13th Cheque (not applicable)")</f>
        <v>13th Cheque (payable in month of birth)</v>
      </c>
      <c r="B41" s="210"/>
      <c r="C41" s="125">
        <v>2</v>
      </c>
      <c r="D41" s="135">
        <f>IF(C41=1,D28/12,0)</f>
        <v>0</v>
      </c>
      <c r="E41" s="109"/>
      <c r="F41" s="42"/>
      <c r="G41" s="53" t="s">
        <v>37</v>
      </c>
      <c r="H41" s="58" t="s">
        <v>127</v>
      </c>
      <c r="J41" s="4"/>
    </row>
    <row r="42" spans="1:12" ht="18.75" customHeight="1" thickBot="1">
      <c r="A42" s="243" t="s">
        <v>3</v>
      </c>
      <c r="B42" s="244"/>
      <c r="C42" s="138">
        <v>0</v>
      </c>
      <c r="D42" s="136">
        <f>ROUNDDOWN(F42/12,0)*12</f>
        <v>0</v>
      </c>
      <c r="E42" s="109"/>
      <c r="F42" s="83">
        <f>IF(C42&gt;(D27/4),D27/4,C42)</f>
        <v>0</v>
      </c>
      <c r="G42" s="54" t="s">
        <v>38</v>
      </c>
      <c r="H42" s="58" t="s">
        <v>128</v>
      </c>
      <c r="J42" s="4"/>
    </row>
    <row r="43" spans="1:12" ht="18.75" customHeight="1">
      <c r="A43" s="209" t="s">
        <v>4</v>
      </c>
      <c r="B43" s="210"/>
      <c r="C43" s="138">
        <v>0</v>
      </c>
      <c r="D43" s="135">
        <f>ROUND(C43/12,0)*12</f>
        <v>0</v>
      </c>
      <c r="E43" s="109"/>
      <c r="F43" s="26" t="s">
        <v>18</v>
      </c>
      <c r="H43" s="58" t="s">
        <v>129</v>
      </c>
      <c r="J43" s="4"/>
    </row>
    <row r="44" spans="1:12" ht="18.75" customHeight="1">
      <c r="A44" s="245" t="s">
        <v>5</v>
      </c>
      <c r="B44" s="246"/>
      <c r="C44" s="27"/>
      <c r="D44" s="137">
        <v>0</v>
      </c>
      <c r="E44" s="110"/>
      <c r="H44" s="58" t="s">
        <v>130</v>
      </c>
      <c r="J44" s="4"/>
    </row>
    <row r="45" spans="1:12" ht="13.5" thickBot="1">
      <c r="H45" s="58" t="s">
        <v>131</v>
      </c>
      <c r="J45" s="4"/>
    </row>
    <row r="46" spans="1:12" ht="21" customHeight="1">
      <c r="A46" s="235" t="s">
        <v>92</v>
      </c>
      <c r="B46" s="236"/>
      <c r="C46" s="241">
        <v>2</v>
      </c>
      <c r="D46" s="193"/>
      <c r="E46" s="25"/>
      <c r="G46" s="53" t="s">
        <v>37</v>
      </c>
      <c r="H46" s="58" t="s">
        <v>132</v>
      </c>
      <c r="J46" s="4"/>
    </row>
    <row r="47" spans="1:12" ht="6.75" customHeight="1" thickBot="1">
      <c r="A47" s="237"/>
      <c r="B47" s="238"/>
      <c r="C47" s="242"/>
      <c r="D47" s="193"/>
      <c r="E47" s="25"/>
      <c r="G47" s="54" t="s">
        <v>38</v>
      </c>
      <c r="H47" s="58" t="s">
        <v>133</v>
      </c>
      <c r="I47" s="59"/>
      <c r="J47" s="60"/>
    </row>
    <row r="48" spans="1:12" ht="4.5" customHeight="1">
      <c r="A48" s="239"/>
      <c r="B48" s="240"/>
      <c r="C48" s="9"/>
      <c r="D48" s="194"/>
      <c r="E48" s="16"/>
    </row>
    <row r="49" spans="1:5">
      <c r="A49" s="230" t="s">
        <v>59</v>
      </c>
      <c r="B49" s="230"/>
      <c r="C49" s="9"/>
      <c r="D49" s="25"/>
      <c r="E49" s="25"/>
    </row>
    <row r="50" spans="1:5">
      <c r="B50" s="23"/>
      <c r="C50" s="9"/>
      <c r="D50" s="25"/>
      <c r="E50" s="25"/>
    </row>
    <row r="51" spans="1:5">
      <c r="B51" s="8"/>
      <c r="C51" s="8"/>
      <c r="D51" s="8"/>
      <c r="E51" s="8"/>
    </row>
    <row r="52" spans="1:5">
      <c r="A52" s="46"/>
      <c r="B52" s="8"/>
      <c r="C52" s="8"/>
      <c r="D52" s="8"/>
      <c r="E52" s="8"/>
    </row>
    <row r="53" spans="1:5">
      <c r="A53" s="10" t="s">
        <v>6</v>
      </c>
      <c r="C53" s="10"/>
      <c r="D53" s="10" t="s">
        <v>7</v>
      </c>
      <c r="E53" s="102"/>
    </row>
    <row r="54" spans="1:5">
      <c r="A54" s="8" t="s">
        <v>8</v>
      </c>
      <c r="C54" s="8"/>
      <c r="D54" s="8"/>
      <c r="E54" s="8"/>
    </row>
    <row r="55" spans="1:5">
      <c r="B55" s="8"/>
      <c r="C55" s="8"/>
      <c r="D55" s="8"/>
      <c r="E55" s="8"/>
    </row>
    <row r="56" spans="1:5">
      <c r="B56" s="8"/>
      <c r="C56" s="8"/>
      <c r="D56" s="8"/>
      <c r="E56" s="8"/>
    </row>
    <row r="57" spans="1:5">
      <c r="A57" s="46"/>
      <c r="B57" s="8"/>
      <c r="C57" s="8"/>
      <c r="D57" s="8"/>
      <c r="E57" s="8"/>
    </row>
    <row r="58" spans="1:5">
      <c r="A58" s="10" t="s">
        <v>24</v>
      </c>
      <c r="C58" s="10"/>
      <c r="D58" s="10" t="s">
        <v>7</v>
      </c>
      <c r="E58" s="102"/>
    </row>
  </sheetData>
  <mergeCells count="28">
    <mergeCell ref="A49:B49"/>
    <mergeCell ref="B40:C40"/>
    <mergeCell ref="A37:A40"/>
    <mergeCell ref="A41:B41"/>
    <mergeCell ref="A46:B48"/>
    <mergeCell ref="C46:C47"/>
    <mergeCell ref="A42:B42"/>
    <mergeCell ref="A44:B44"/>
    <mergeCell ref="B39:C39"/>
    <mergeCell ref="B5:D5"/>
    <mergeCell ref="B2:B3"/>
    <mergeCell ref="C16:D16"/>
    <mergeCell ref="A16:B16"/>
    <mergeCell ref="B29:C29"/>
    <mergeCell ref="A23:C23"/>
    <mergeCell ref="A9:E9"/>
    <mergeCell ref="B30:C30"/>
    <mergeCell ref="D46:D48"/>
    <mergeCell ref="B7:D7"/>
    <mergeCell ref="A19:C21"/>
    <mergeCell ref="A25:C25"/>
    <mergeCell ref="A27:C27"/>
    <mergeCell ref="A43:B43"/>
    <mergeCell ref="A32:C32"/>
    <mergeCell ref="A34:B34"/>
    <mergeCell ref="B28:C28"/>
    <mergeCell ref="D37:D40"/>
    <mergeCell ref="A35:B35"/>
  </mergeCells>
  <phoneticPr fontId="0" type="noConversion"/>
  <dataValidations count="1">
    <dataValidation type="list" allowBlank="1" showInputMessage="1" showErrorMessage="1" sqref="D23:E23" xr:uid="{00000000-0002-0000-0100-000000000000}">
      <formula1>$G$23:$G$24</formula1>
    </dataValidation>
  </dataValidations>
  <pageMargins left="0.75" right="0.75" top="1" bottom="1" header="0.5" footer="0.5"/>
  <pageSetup paperSize="9" scale="88"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46" r:id="rId4" name="Drop Down 22">
              <controlPr defaultSize="0" autoLine="0" autoPict="0">
                <anchor moveWithCells="1">
                  <from>
                    <xdr:col>2</xdr:col>
                    <xdr:colOff>114300</xdr:colOff>
                    <xdr:row>15</xdr:row>
                    <xdr:rowOff>28575</xdr:rowOff>
                  </from>
                  <to>
                    <xdr:col>3</xdr:col>
                    <xdr:colOff>1171575</xdr:colOff>
                    <xdr:row>15</xdr:row>
                    <xdr:rowOff>295275</xdr:rowOff>
                  </to>
                </anchor>
              </controlPr>
            </control>
          </mc:Choice>
        </mc:AlternateContent>
        <mc:AlternateContent xmlns:mc="http://schemas.openxmlformats.org/markup-compatibility/2006">
          <mc:Choice Requires="x14">
            <control shapeId="1047" r:id="rId5" name="Drop Down 23">
              <controlPr defaultSize="0" autoLine="0" autoPict="0">
                <anchor moveWithCells="1">
                  <from>
                    <xdr:col>3</xdr:col>
                    <xdr:colOff>476250</xdr:colOff>
                    <xdr:row>18</xdr:row>
                    <xdr:rowOff>76200</xdr:rowOff>
                  </from>
                  <to>
                    <xdr:col>3</xdr:col>
                    <xdr:colOff>1600200</xdr:colOff>
                    <xdr:row>18</xdr:row>
                    <xdr:rowOff>323850</xdr:rowOff>
                  </to>
                </anchor>
              </controlPr>
            </control>
          </mc:Choice>
        </mc:AlternateContent>
        <mc:AlternateContent xmlns:mc="http://schemas.openxmlformats.org/markup-compatibility/2006">
          <mc:Choice Requires="x14">
            <control shapeId="1048" r:id="rId6" name="Drop Down 24">
              <controlPr defaultSize="0" autoLine="0" autoPict="0">
                <anchor moveWithCells="1">
                  <from>
                    <xdr:col>2</xdr:col>
                    <xdr:colOff>161925</xdr:colOff>
                    <xdr:row>40</xdr:row>
                    <xdr:rowOff>28575</xdr:rowOff>
                  </from>
                  <to>
                    <xdr:col>2</xdr:col>
                    <xdr:colOff>723900</xdr:colOff>
                    <xdr:row>41</xdr:row>
                    <xdr:rowOff>0</xdr:rowOff>
                  </to>
                </anchor>
              </controlPr>
            </control>
          </mc:Choice>
        </mc:AlternateContent>
        <mc:AlternateContent xmlns:mc="http://schemas.openxmlformats.org/markup-compatibility/2006">
          <mc:Choice Requires="x14">
            <control shapeId="1049" r:id="rId7" name="Drop Down 25">
              <controlPr defaultSize="0" autoLine="0" autoPict="0">
                <anchor moveWithCells="1">
                  <from>
                    <xdr:col>2</xdr:col>
                    <xdr:colOff>38100</xdr:colOff>
                    <xdr:row>45</xdr:row>
                    <xdr:rowOff>28575</xdr:rowOff>
                  </from>
                  <to>
                    <xdr:col>2</xdr:col>
                    <xdr:colOff>714375</xdr:colOff>
                    <xdr:row>46</xdr:row>
                    <xdr:rowOff>66675</xdr:rowOff>
                  </to>
                </anchor>
              </controlPr>
            </control>
          </mc:Choice>
        </mc:AlternateContent>
        <mc:AlternateContent xmlns:mc="http://schemas.openxmlformats.org/markup-compatibility/2006">
          <mc:Choice Requires="x14">
            <control shapeId="1056" r:id="rId8" name="Drop Down 32">
              <controlPr defaultSize="0" autoLine="0" autoPict="0">
                <anchor moveWithCells="1">
                  <from>
                    <xdr:col>1</xdr:col>
                    <xdr:colOff>76200</xdr:colOff>
                    <xdr:row>39</xdr:row>
                    <xdr:rowOff>38100</xdr:rowOff>
                  </from>
                  <to>
                    <xdr:col>2</xdr:col>
                    <xdr:colOff>352425</xdr:colOff>
                    <xdr:row>39</xdr:row>
                    <xdr:rowOff>342900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F86"/>
  <sheetViews>
    <sheetView tabSelected="1" view="pageBreakPreview" topLeftCell="A46" zoomScale="166" zoomScaleNormal="150" zoomScaleSheetLayoutView="166" workbookViewId="0">
      <selection activeCell="A48" sqref="A48:XFD86"/>
    </sheetView>
  </sheetViews>
  <sheetFormatPr defaultRowHeight="12.75"/>
  <cols>
    <col min="1" max="1" width="3.140625" customWidth="1"/>
    <col min="2" max="2" width="17.7109375" customWidth="1"/>
    <col min="3" max="3" width="42.42578125" customWidth="1"/>
    <col min="4" max="4" width="15.28515625" customWidth="1"/>
    <col min="5" max="5" width="9.85546875" customWidth="1"/>
    <col min="6" max="6" width="9.28515625" customWidth="1"/>
  </cols>
  <sheetData>
    <row r="1" spans="1:4" ht="74.25" customHeight="1"/>
    <row r="2" spans="1:4" ht="18.75" customHeight="1">
      <c r="B2" s="251" t="s">
        <v>118</v>
      </c>
      <c r="C2" s="251"/>
      <c r="D2" s="251"/>
    </row>
    <row r="3" spans="1:4" ht="8.25" customHeight="1">
      <c r="C3" s="6"/>
    </row>
    <row r="4" spans="1:4" ht="12.75" customHeight="1">
      <c r="B4" s="252" t="s">
        <v>139</v>
      </c>
      <c r="C4" s="252"/>
      <c r="D4" s="252"/>
    </row>
    <row r="5" spans="1:4" ht="11.25" customHeight="1">
      <c r="B5" s="252"/>
      <c r="C5" s="252"/>
      <c r="D5" s="252"/>
    </row>
    <row r="6" spans="1:4" ht="5.45" customHeight="1">
      <c r="B6" t="s">
        <v>18</v>
      </c>
      <c r="C6" s="24"/>
    </row>
    <row r="7" spans="1:4" ht="44.25" customHeight="1">
      <c r="A7" s="200" t="s">
        <v>136</v>
      </c>
      <c r="B7" s="200"/>
      <c r="C7" s="200"/>
      <c r="D7" s="200"/>
    </row>
    <row r="8" spans="1:4" ht="6" customHeight="1">
      <c r="C8" s="24"/>
    </row>
    <row r="9" spans="1:4" ht="15.75">
      <c r="A9" s="259" t="s">
        <v>25</v>
      </c>
      <c r="B9" s="259"/>
      <c r="C9" s="259"/>
      <c r="D9" s="259"/>
    </row>
    <row r="10" spans="1:4" ht="8.4499999999999993" customHeight="1"/>
    <row r="11" spans="1:4">
      <c r="B11" s="260" t="s">
        <v>9</v>
      </c>
      <c r="C11" s="260"/>
      <c r="D11" s="139" t="s">
        <v>12</v>
      </c>
    </row>
    <row r="12" spans="1:4" ht="6" customHeight="1"/>
    <row r="13" spans="1:4">
      <c r="B13" s="253" t="str">
        <f>IF('Structuring of package'!D19=1,"Basic salary","")</f>
        <v>Basic salary</v>
      </c>
      <c r="C13" s="253"/>
      <c r="D13" s="126">
        <f>'Structuring of package'!D28/12</f>
        <v>0</v>
      </c>
    </row>
    <row r="14" spans="1:4">
      <c r="B14" s="253" t="s">
        <v>3</v>
      </c>
      <c r="C14" s="253"/>
      <c r="D14" s="126">
        <f>'Structuring of package'!D42/12</f>
        <v>0</v>
      </c>
    </row>
    <row r="15" spans="1:4">
      <c r="B15" s="253" t="s">
        <v>4</v>
      </c>
      <c r="C15" s="253"/>
      <c r="D15" s="126">
        <f>'Structuring of package'!D43/12</f>
        <v>0</v>
      </c>
    </row>
    <row r="16" spans="1:4">
      <c r="B16" s="153" t="s">
        <v>5</v>
      </c>
      <c r="C16" s="153"/>
      <c r="D16" s="126">
        <f>'Structuring of package'!D44/12</f>
        <v>0</v>
      </c>
    </row>
    <row r="17" spans="2:6">
      <c r="B17" s="268" t="s">
        <v>135</v>
      </c>
      <c r="C17" s="131"/>
      <c r="D17" s="132">
        <v>0</v>
      </c>
    </row>
    <row r="18" spans="2:6">
      <c r="B18" s="269"/>
      <c r="C18" s="131" t="s">
        <v>18</v>
      </c>
      <c r="D18" s="132">
        <v>0</v>
      </c>
    </row>
    <row r="19" spans="2:6">
      <c r="B19" s="269"/>
      <c r="C19" s="131" t="s">
        <v>18</v>
      </c>
      <c r="D19" s="132">
        <v>0</v>
      </c>
    </row>
    <row r="20" spans="2:6">
      <c r="B20" s="270"/>
      <c r="C20" s="131" t="s">
        <v>18</v>
      </c>
      <c r="D20" s="132">
        <v>0</v>
      </c>
    </row>
    <row r="21" spans="2:6" ht="7.5" customHeight="1" thickBot="1">
      <c r="B21" s="11"/>
      <c r="C21" s="11"/>
      <c r="D21" s="13"/>
    </row>
    <row r="22" spans="2:6" ht="13.5" thickBot="1">
      <c r="B22" s="256" t="s">
        <v>31</v>
      </c>
      <c r="C22" s="256"/>
      <c r="D22" s="127">
        <f>SUM(D13:D20)</f>
        <v>0</v>
      </c>
    </row>
    <row r="23" spans="2:6">
      <c r="D23" s="13"/>
    </row>
    <row r="24" spans="2:6" ht="12.75" customHeight="1">
      <c r="B24" s="260" t="s">
        <v>10</v>
      </c>
      <c r="C24" s="260"/>
      <c r="D24" s="140" t="s">
        <v>12</v>
      </c>
    </row>
    <row r="25" spans="2:6" ht="7.5" customHeight="1">
      <c r="B25" s="1"/>
      <c r="C25" s="1"/>
      <c r="D25" s="14"/>
    </row>
    <row r="26" spans="2:6" ht="12.75" hidden="1" customHeight="1" thickBot="1">
      <c r="B26" s="257" t="str">
        <f>IF(E26="y","Tax on the 13th Cheque is spread over the tax year","Tax on the 13th Cheque is deducted in full  in the month of payment")</f>
        <v>Tax on the 13th Cheque is deducted in full  in the month of payment</v>
      </c>
      <c r="C26" s="258"/>
      <c r="D26" s="258"/>
      <c r="E26" s="19">
        <f>'Structuring of package'!C46</f>
        <v>2</v>
      </c>
    </row>
    <row r="27" spans="2:6" ht="8.25" hidden="1" customHeight="1">
      <c r="B27" s="257"/>
      <c r="C27" s="258"/>
      <c r="D27" s="258"/>
    </row>
    <row r="28" spans="2:6" ht="0.75" hidden="1" customHeight="1">
      <c r="B28" s="257"/>
      <c r="C28" s="258"/>
      <c r="D28" s="258"/>
    </row>
    <row r="29" spans="2:6" ht="12.75" hidden="1" customHeight="1">
      <c r="B29" s="1"/>
      <c r="C29" s="21" t="s">
        <v>20</v>
      </c>
      <c r="D29" s="22">
        <f>IF(E26=1,'Structuring of package'!D41/12,0)</f>
        <v>0</v>
      </c>
    </row>
    <row r="30" spans="2:6" ht="6.75" customHeight="1">
      <c r="D30" s="13"/>
    </row>
    <row r="31" spans="2:6">
      <c r="B31" s="255" t="s">
        <v>11</v>
      </c>
      <c r="C31" s="255"/>
      <c r="D31" s="126">
        <f>IF('Structuring of package'!F39&gt;1,('Structuring of package'!C37-'Structuring of package'!D37)/12," ")</f>
        <v>0</v>
      </c>
      <c r="F31" s="61"/>
    </row>
    <row r="32" spans="2:6">
      <c r="B32" s="255" t="str">
        <f>IF('Structuring of package'!D19=1,"Pension (Employee's contribution)","")</f>
        <v>Pension (Employee's contribution)</v>
      </c>
      <c r="C32" s="255"/>
      <c r="D32" s="126">
        <f>+D13*0.075</f>
        <v>0</v>
      </c>
      <c r="F32" s="61"/>
    </row>
    <row r="33" spans="1:6">
      <c r="B33" s="254" t="s">
        <v>70</v>
      </c>
      <c r="C33" s="255"/>
      <c r="D33" s="128">
        <f>D69</f>
        <v>-2999</v>
      </c>
    </row>
    <row r="34" spans="1:6">
      <c r="B34" s="268" t="s">
        <v>134</v>
      </c>
      <c r="C34" s="133" t="s">
        <v>85</v>
      </c>
      <c r="D34" s="132">
        <v>0</v>
      </c>
      <c r="F34" s="86"/>
    </row>
    <row r="35" spans="1:6">
      <c r="B35" s="269"/>
      <c r="C35" s="134"/>
      <c r="D35" s="132">
        <v>0</v>
      </c>
    </row>
    <row r="36" spans="1:6">
      <c r="B36" s="269"/>
      <c r="C36" s="134"/>
      <c r="D36" s="132">
        <v>0</v>
      </c>
    </row>
    <row r="37" spans="1:6">
      <c r="B37" s="269"/>
      <c r="C37" s="134"/>
      <c r="D37" s="132">
        <v>0</v>
      </c>
    </row>
    <row r="38" spans="1:6">
      <c r="B38" s="269"/>
      <c r="C38" s="134"/>
      <c r="D38" s="132">
        <v>0</v>
      </c>
    </row>
    <row r="39" spans="1:6">
      <c r="B39" s="269"/>
      <c r="C39" s="134"/>
      <c r="D39" s="132">
        <v>0</v>
      </c>
    </row>
    <row r="40" spans="1:6">
      <c r="B40" s="269"/>
      <c r="C40" s="134"/>
      <c r="D40" s="132">
        <v>0</v>
      </c>
    </row>
    <row r="41" spans="1:6">
      <c r="B41" s="270"/>
      <c r="C41" s="134"/>
      <c r="D41" s="132">
        <v>0</v>
      </c>
    </row>
    <row r="42" spans="1:6" ht="7.5" customHeight="1" thickBot="1">
      <c r="D42" s="13"/>
    </row>
    <row r="43" spans="1:6" ht="13.5" thickBot="1">
      <c r="C43" s="5" t="s">
        <v>13</v>
      </c>
      <c r="D43" s="129">
        <f>SUM(D31:D41)</f>
        <v>-2999</v>
      </c>
    </row>
    <row r="44" spans="1:6" ht="13.5" thickBot="1">
      <c r="D44" s="13"/>
    </row>
    <row r="45" spans="1:6" ht="16.5" thickBot="1">
      <c r="C45" s="12" t="s">
        <v>96</v>
      </c>
      <c r="D45" s="130">
        <f>+D22-D43</f>
        <v>2999</v>
      </c>
    </row>
    <row r="46" spans="1:6" ht="12.95" customHeight="1"/>
    <row r="47" spans="1:6" ht="12.95" customHeight="1"/>
    <row r="48" spans="1:6" ht="12.95" hidden="1" customHeight="1" thickBot="1">
      <c r="A48" s="261" t="s">
        <v>86</v>
      </c>
      <c r="B48" s="262"/>
      <c r="C48" s="262"/>
      <c r="D48" s="263"/>
    </row>
    <row r="49" spans="2:6" ht="12.95" hidden="1" customHeight="1">
      <c r="B49" s="63" t="s">
        <v>9</v>
      </c>
      <c r="C49" s="62"/>
    </row>
    <row r="50" spans="2:6" ht="12.95" hidden="1" customHeight="1">
      <c r="B50" s="264" t="s">
        <v>31</v>
      </c>
      <c r="C50" s="265"/>
      <c r="D50" s="67">
        <f>D22</f>
        <v>0</v>
      </c>
    </row>
    <row r="51" spans="2:6" ht="12.95" hidden="1" customHeight="1">
      <c r="B51" s="72" t="s">
        <v>71</v>
      </c>
      <c r="C51" s="73"/>
      <c r="D51" s="75">
        <f>'Structuring of package'!D37/12</f>
        <v>0</v>
      </c>
    </row>
    <row r="52" spans="2:6" ht="12.95" hidden="1" customHeight="1">
      <c r="B52" s="266" t="s">
        <v>65</v>
      </c>
      <c r="C52" s="267"/>
      <c r="D52" s="85">
        <f>D29</f>
        <v>0</v>
      </c>
    </row>
    <row r="53" spans="2:6" ht="12.95" hidden="1" customHeight="1" thickBot="1">
      <c r="B53" s="62"/>
      <c r="C53" s="62"/>
      <c r="D53" s="66">
        <f>SUM(D50:D52)</f>
        <v>0</v>
      </c>
    </row>
    <row r="54" spans="2:6" ht="12.95" hidden="1" customHeight="1">
      <c r="B54" s="62"/>
      <c r="C54" s="62"/>
    </row>
    <row r="55" spans="2:6" ht="12.95" hidden="1" customHeight="1">
      <c r="B55" s="63" t="s">
        <v>66</v>
      </c>
      <c r="C55" s="62"/>
    </row>
    <row r="56" spans="2:6" ht="12.95" hidden="1" customHeight="1">
      <c r="B56" s="264" t="s">
        <v>89</v>
      </c>
      <c r="C56" s="277"/>
      <c r="D56" s="67">
        <f>D32</f>
        <v>0</v>
      </c>
    </row>
    <row r="57" spans="2:6" ht="12.95" hidden="1" customHeight="1">
      <c r="B57" s="275" t="s">
        <v>85</v>
      </c>
      <c r="C57" s="276"/>
      <c r="D57" s="87">
        <f>IF(D34&gt;145.83,145.83,D34)</f>
        <v>0</v>
      </c>
      <c r="E57" s="71"/>
      <c r="F57" s="250"/>
    </row>
    <row r="58" spans="2:6" ht="12.95" hidden="1" customHeight="1">
      <c r="B58" s="266" t="s">
        <v>93</v>
      </c>
      <c r="C58" s="267"/>
      <c r="D58" s="88">
        <f>D14*0.2</f>
        <v>0</v>
      </c>
      <c r="F58" s="250"/>
    </row>
    <row r="59" spans="2:6" ht="12.95" hidden="1" customHeight="1" thickBot="1">
      <c r="D59" s="66">
        <f>SUM(D56:D58)</f>
        <v>0</v>
      </c>
      <c r="F59" s="250"/>
    </row>
    <row r="60" spans="2:6" ht="12.95" hidden="1" customHeight="1">
      <c r="D60" s="61"/>
      <c r="F60" s="250"/>
    </row>
    <row r="61" spans="2:6" ht="12.95" hidden="1" customHeight="1" thickBot="1">
      <c r="D61" s="61"/>
      <c r="F61" s="250"/>
    </row>
    <row r="62" spans="2:6" ht="12.95" hidden="1" customHeight="1" thickBot="1">
      <c r="B62" s="273" t="s">
        <v>67</v>
      </c>
      <c r="C62" s="274"/>
      <c r="D62" s="65">
        <f>(D53-D59)*12</f>
        <v>0</v>
      </c>
      <c r="E62" s="76" t="s">
        <v>18</v>
      </c>
    </row>
    <row r="63" spans="2:6" ht="12.95" hidden="1" customHeight="1">
      <c r="B63" s="47"/>
      <c r="C63" s="47"/>
      <c r="D63" s="61"/>
    </row>
    <row r="64" spans="2:6" ht="12.95" hidden="1" customHeight="1">
      <c r="B64" s="63" t="s">
        <v>14</v>
      </c>
      <c r="C64" s="47"/>
      <c r="D64" s="61"/>
    </row>
    <row r="65" spans="2:6" ht="12.95" hidden="1" customHeight="1">
      <c r="B65" s="154" t="s">
        <v>140</v>
      </c>
      <c r="C65" s="155"/>
      <c r="D65" s="113" t="b">
        <f>IF(D62&gt;1500000,((D62-1500000)*0.45)+532041,IF(D62&gt;708310,((D62-708310)*0.41)+207448,IF(D62&gt;555600,((D62-555600)*0.39)+147891,IF(D62&gt;423300,((D62-423300)*0.36)+100263,IF(D62&gt;305850,((D62-305850)*0.31)+63853,IF(D62&gt;195850,((D62-195850)*0.26)+35253))))))</f>
        <v>0</v>
      </c>
      <c r="E65" s="151" t="s">
        <v>18</v>
      </c>
      <c r="F65" s="76" t="s">
        <v>18</v>
      </c>
    </row>
    <row r="66" spans="2:6" ht="12.95" hidden="1" customHeight="1">
      <c r="B66" s="271" t="s">
        <v>141</v>
      </c>
      <c r="C66" s="272"/>
      <c r="D66" s="116">
        <v>17820</v>
      </c>
      <c r="E66" s="152"/>
    </row>
    <row r="67" spans="2:6" ht="12.95" hidden="1" customHeight="1" thickBot="1">
      <c r="B67" s="114" t="s">
        <v>142</v>
      </c>
      <c r="C67" s="115"/>
      <c r="D67" s="116">
        <f>E77</f>
        <v>18168</v>
      </c>
      <c r="E67" s="152"/>
    </row>
    <row r="68" spans="2:6" ht="12.95" hidden="1" customHeight="1" thickBot="1">
      <c r="B68" s="111" t="s">
        <v>68</v>
      </c>
      <c r="C68" s="112"/>
      <c r="D68" s="64">
        <f>D65-(D66+D67)</f>
        <v>-35988</v>
      </c>
    </row>
    <row r="69" spans="2:6" ht="12.95" hidden="1" customHeight="1" thickBot="1">
      <c r="B69" s="68" t="s">
        <v>69</v>
      </c>
      <c r="C69" s="69"/>
      <c r="D69" s="64">
        <f>D68/12</f>
        <v>-2999</v>
      </c>
    </row>
    <row r="70" spans="2:6" ht="12.95" hidden="1" customHeight="1">
      <c r="D70" s="61"/>
    </row>
    <row r="71" spans="2:6" ht="12.95" hidden="1" customHeight="1"/>
    <row r="72" spans="2:6" ht="12.95" hidden="1" customHeight="1"/>
    <row r="73" spans="2:6" ht="12.95" hidden="1" customHeight="1">
      <c r="B73" s="249" t="s">
        <v>137</v>
      </c>
      <c r="C73" s="249"/>
      <c r="D73" s="249"/>
      <c r="E73" s="249"/>
    </row>
    <row r="74" spans="2:6" ht="12.95" hidden="1" customHeight="1" thickBot="1"/>
    <row r="75" spans="2:6" ht="12.95" hidden="1" customHeight="1">
      <c r="B75" s="94" t="s">
        <v>63</v>
      </c>
      <c r="C75" s="95" t="s">
        <v>64</v>
      </c>
      <c r="D75" s="95" t="s">
        <v>61</v>
      </c>
      <c r="E75" s="96" t="s">
        <v>62</v>
      </c>
    </row>
    <row r="76" spans="2:6" ht="12.95" hidden="1" customHeight="1">
      <c r="B76" s="97"/>
      <c r="C76" s="98"/>
      <c r="D76" s="98"/>
      <c r="E76" s="98"/>
    </row>
    <row r="77" spans="2:6" ht="12.95" hidden="1" customHeight="1" thickBot="1">
      <c r="B77" s="99">
        <f>IF('Structuring of package'!F39=1,0,IF('Structuring of package'!F39=2,376,IF('Structuring of package'!F39=3,752,IF('Structuring of package'!F39=4,1006,IF('Structuring of package'!F39=5,1260,IF('Structuring of package'!F39=6,1514,IF('Structuring of package'!F39=7,1768,IF('Structuring of package'!F39=8,2022,0))))))))</f>
        <v>1514</v>
      </c>
      <c r="C77" s="100">
        <f>IF('Structuring of package'!F39=9,1928,IF('Structuring of package'!F39=10,2143,IF('Structuring of package'!F39=11,2358,IF('Structuring of package'!F39=12,2573,0))))</f>
        <v>0</v>
      </c>
      <c r="D77" s="100">
        <f>SUM(B77:C77)</f>
        <v>1514</v>
      </c>
      <c r="E77" s="101">
        <f>D77*12</f>
        <v>18168</v>
      </c>
    </row>
    <row r="78" spans="2:6" ht="12.95" hidden="1" customHeight="1">
      <c r="B78" s="152"/>
      <c r="C78" s="152"/>
    </row>
    <row r="79" spans="2:6" ht="12.95" hidden="1" customHeight="1"/>
    <row r="80" spans="2:6" hidden="1"/>
    <row r="81" hidden="1"/>
    <row r="82" hidden="1"/>
    <row r="83" hidden="1"/>
    <row r="84" hidden="1"/>
    <row r="85" hidden="1"/>
    <row r="86" hidden="1"/>
  </sheetData>
  <sheetProtection selectLockedCells="1"/>
  <mergeCells count="26">
    <mergeCell ref="B66:C66"/>
    <mergeCell ref="B58:C58"/>
    <mergeCell ref="B62:C62"/>
    <mergeCell ref="B57:C57"/>
    <mergeCell ref="B56:C56"/>
    <mergeCell ref="A48:D48"/>
    <mergeCell ref="B50:C50"/>
    <mergeCell ref="B52:C52"/>
    <mergeCell ref="B17:B20"/>
    <mergeCell ref="B34:B41"/>
    <mergeCell ref="B73:E73"/>
    <mergeCell ref="F57:F61"/>
    <mergeCell ref="B2:D2"/>
    <mergeCell ref="B4:D5"/>
    <mergeCell ref="B15:C15"/>
    <mergeCell ref="B33:C33"/>
    <mergeCell ref="B22:C22"/>
    <mergeCell ref="B32:C32"/>
    <mergeCell ref="B26:D28"/>
    <mergeCell ref="A7:D7"/>
    <mergeCell ref="A9:D9"/>
    <mergeCell ref="B13:C13"/>
    <mergeCell ref="B31:C31"/>
    <mergeCell ref="B24:C24"/>
    <mergeCell ref="B11:C11"/>
    <mergeCell ref="B14:C14"/>
  </mergeCells>
  <phoneticPr fontId="0" type="noConversion"/>
  <pageMargins left="0.75" right="0.75" top="1" bottom="1" header="0.5" footer="0.5"/>
  <pageSetup paperSize="9" scale="84" orientation="portrait" r:id="rId1"/>
  <headerFooter alignWithMargins="0"/>
  <rowBreaks count="1" manualBreakCount="1">
    <brk id="46" max="4"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Guide</vt:lpstr>
      <vt:lpstr>Structuring of package</vt:lpstr>
      <vt:lpstr>Salary advice</vt:lpstr>
      <vt:lpstr>Guide!Print_Area</vt:lpstr>
      <vt:lpstr>'Salary advice'!Print_Area</vt:lpstr>
      <vt:lpstr>'Structuring of package'!Print_Area</vt:lpstr>
    </vt:vector>
  </TitlesOfParts>
  <Company>Wilde Amandelstraat 173</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 J van der Walt</dc:creator>
  <cp:lastModifiedBy>Esther Nkosi</cp:lastModifiedBy>
  <cp:lastPrinted>2022-03-09T13:47:30Z</cp:lastPrinted>
  <dcterms:created xsi:type="dcterms:W3CDTF">2000-12-06T17:43:06Z</dcterms:created>
  <dcterms:modified xsi:type="dcterms:W3CDTF">2026-05-26T09:56:18Z</dcterms:modified>
</cp:coreProperties>
</file>